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 activeTab="1"/>
  </bookViews>
  <sheets>
    <sheet name="1ra Quincena" sheetId="4" r:id="rId1"/>
    <sheet name="2da Quincena" sheetId="5" r:id="rId2"/>
  </sheets>
  <calcPr calcId="145621"/>
</workbook>
</file>

<file path=xl/calcChain.xml><?xml version="1.0" encoding="utf-8"?>
<calcChain xmlns="http://schemas.openxmlformats.org/spreadsheetml/2006/main">
  <c r="E74" i="5" l="1"/>
  <c r="E75" i="5" s="1"/>
  <c r="F75" i="5" s="1"/>
  <c r="F72" i="5"/>
  <c r="AA70" i="5"/>
  <c r="Z70" i="5"/>
  <c r="Y70" i="5"/>
  <c r="W70" i="5"/>
  <c r="V70" i="5"/>
  <c r="U70" i="5"/>
  <c r="T70" i="5"/>
  <c r="S70" i="5"/>
  <c r="R70" i="5"/>
  <c r="Q70" i="5"/>
  <c r="O70" i="5"/>
  <c r="N70" i="5"/>
  <c r="H70" i="5"/>
  <c r="G70" i="5"/>
  <c r="E70" i="5"/>
  <c r="AB69" i="5"/>
  <c r="X69" i="5"/>
  <c r="W69" i="5"/>
  <c r="P69" i="5"/>
  <c r="AB68" i="5"/>
  <c r="X68" i="5"/>
  <c r="W68" i="5"/>
  <c r="P68" i="5"/>
  <c r="AB67" i="5"/>
  <c r="X67" i="5"/>
  <c r="W67" i="5"/>
  <c r="P67" i="5"/>
  <c r="AB66" i="5"/>
  <c r="X66" i="5"/>
  <c r="W66" i="5"/>
  <c r="P66" i="5"/>
  <c r="AB65" i="5"/>
  <c r="AB70" i="5" s="1"/>
  <c r="X65" i="5"/>
  <c r="X70" i="5" s="1"/>
  <c r="W65" i="5"/>
  <c r="P65" i="5"/>
  <c r="P70" i="5" s="1"/>
  <c r="Y62" i="5"/>
  <c r="V62" i="5"/>
  <c r="T62" i="5"/>
  <c r="S62" i="5"/>
  <c r="R62" i="5"/>
  <c r="Q62" i="5"/>
  <c r="O62" i="5"/>
  <c r="N62" i="5"/>
  <c r="H62" i="5"/>
  <c r="G62" i="5"/>
  <c r="E62" i="5"/>
  <c r="AA61" i="5"/>
  <c r="Z61" i="5"/>
  <c r="AB61" i="5" s="1"/>
  <c r="U61" i="5"/>
  <c r="W61" i="5" s="1"/>
  <c r="X61" i="5" s="1"/>
  <c r="P61" i="5"/>
  <c r="AB60" i="5"/>
  <c r="AA60" i="5"/>
  <c r="Z60" i="5"/>
  <c r="W60" i="5"/>
  <c r="U60" i="5"/>
  <c r="P60" i="5"/>
  <c r="X60" i="5" s="1"/>
  <c r="AA59" i="5"/>
  <c r="Z59" i="5"/>
  <c r="AB59" i="5" s="1"/>
  <c r="U59" i="5"/>
  <c r="W59" i="5" s="1"/>
  <c r="X59" i="5" s="1"/>
  <c r="P59" i="5"/>
  <c r="AA58" i="5"/>
  <c r="Z58" i="5"/>
  <c r="AB58" i="5" s="1"/>
  <c r="W58" i="5"/>
  <c r="U58" i="5"/>
  <c r="P58" i="5"/>
  <c r="X58" i="5" s="1"/>
  <c r="AA57" i="5"/>
  <c r="AA62" i="5" s="1"/>
  <c r="Z57" i="5"/>
  <c r="Z62" i="5" s="1"/>
  <c r="U57" i="5"/>
  <c r="W57" i="5" s="1"/>
  <c r="X57" i="5" s="1"/>
  <c r="P57" i="5"/>
  <c r="AB56" i="5"/>
  <c r="W56" i="5"/>
  <c r="W62" i="5" s="1"/>
  <c r="P56" i="5"/>
  <c r="X56" i="5" s="1"/>
  <c r="X62" i="5" s="1"/>
  <c r="Y53" i="5"/>
  <c r="T53" i="5"/>
  <c r="S53" i="5"/>
  <c r="R53" i="5"/>
  <c r="Q53" i="5"/>
  <c r="O53" i="5"/>
  <c r="N53" i="5"/>
  <c r="M53" i="5"/>
  <c r="M72" i="5" s="1"/>
  <c r="L53" i="5"/>
  <c r="L72" i="5" s="1"/>
  <c r="K53" i="5"/>
  <c r="K72" i="5" s="1"/>
  <c r="J53" i="5"/>
  <c r="J72" i="5" s="1"/>
  <c r="I53" i="5"/>
  <c r="I72" i="5" s="1"/>
  <c r="H53" i="5"/>
  <c r="G53" i="5"/>
  <c r="E53" i="5"/>
  <c r="AA52" i="5"/>
  <c r="Z52" i="5"/>
  <c r="AB52" i="5" s="1"/>
  <c r="W52" i="5"/>
  <c r="U52" i="5"/>
  <c r="P52" i="5"/>
  <c r="X52" i="5" s="1"/>
  <c r="AA51" i="5"/>
  <c r="Z51" i="5"/>
  <c r="AB51" i="5" s="1"/>
  <c r="U51" i="5"/>
  <c r="W51" i="5" s="1"/>
  <c r="X51" i="5" s="1"/>
  <c r="P51" i="5"/>
  <c r="AB50" i="5"/>
  <c r="AA50" i="5"/>
  <c r="Z50" i="5"/>
  <c r="W50" i="5"/>
  <c r="U50" i="5"/>
  <c r="P50" i="5"/>
  <c r="X50" i="5" s="1"/>
  <c r="AA49" i="5"/>
  <c r="Z49" i="5"/>
  <c r="AB49" i="5" s="1"/>
  <c r="U49" i="5"/>
  <c r="W49" i="5" s="1"/>
  <c r="X49" i="5" s="1"/>
  <c r="P49" i="5"/>
  <c r="AA48" i="5"/>
  <c r="Z48" i="5"/>
  <c r="AB48" i="5" s="1"/>
  <c r="W48" i="5"/>
  <c r="U48" i="5"/>
  <c r="P48" i="5"/>
  <c r="X48" i="5" s="1"/>
  <c r="AA47" i="5"/>
  <c r="Z47" i="5"/>
  <c r="AB47" i="5" s="1"/>
  <c r="U47" i="5"/>
  <c r="W47" i="5" s="1"/>
  <c r="X47" i="5" s="1"/>
  <c r="P47" i="5"/>
  <c r="AB46" i="5"/>
  <c r="AA46" i="5"/>
  <c r="Z46" i="5"/>
  <c r="W46" i="5"/>
  <c r="U46" i="5"/>
  <c r="P46" i="5"/>
  <c r="X46" i="5" s="1"/>
  <c r="AB45" i="5"/>
  <c r="X45" i="5"/>
  <c r="W45" i="5"/>
  <c r="P45" i="5"/>
  <c r="AA44" i="5"/>
  <c r="Z44" i="5"/>
  <c r="AB44" i="5" s="1"/>
  <c r="U44" i="5"/>
  <c r="W44" i="5" s="1"/>
  <c r="X44" i="5" s="1"/>
  <c r="P44" i="5"/>
  <c r="AA43" i="5"/>
  <c r="Z43" i="5"/>
  <c r="AB43" i="5" s="1"/>
  <c r="W43" i="5"/>
  <c r="U43" i="5"/>
  <c r="P43" i="5"/>
  <c r="X43" i="5" s="1"/>
  <c r="AA42" i="5"/>
  <c r="Z42" i="5"/>
  <c r="AB42" i="5" s="1"/>
  <c r="U42" i="5"/>
  <c r="W42" i="5" s="1"/>
  <c r="X42" i="5" s="1"/>
  <c r="P42" i="5"/>
  <c r="AB41" i="5"/>
  <c r="AA41" i="5"/>
  <c r="Z41" i="5"/>
  <c r="W41" i="5"/>
  <c r="U41" i="5"/>
  <c r="P41" i="5"/>
  <c r="X41" i="5" s="1"/>
  <c r="AA40" i="5"/>
  <c r="Z40" i="5"/>
  <c r="AB40" i="5" s="1"/>
  <c r="U40" i="5"/>
  <c r="W40" i="5" s="1"/>
  <c r="X40" i="5" s="1"/>
  <c r="P40" i="5"/>
  <c r="AA39" i="5"/>
  <c r="Z39" i="5"/>
  <c r="AB39" i="5" s="1"/>
  <c r="W39" i="5"/>
  <c r="U39" i="5"/>
  <c r="P39" i="5"/>
  <c r="X39" i="5" s="1"/>
  <c r="AA38" i="5"/>
  <c r="Z38" i="5"/>
  <c r="AB38" i="5" s="1"/>
  <c r="U38" i="5"/>
  <c r="W38" i="5" s="1"/>
  <c r="X38" i="5" s="1"/>
  <c r="P38" i="5"/>
  <c r="AB37" i="5"/>
  <c r="AA37" i="5"/>
  <c r="Z37" i="5"/>
  <c r="W37" i="5"/>
  <c r="U37" i="5"/>
  <c r="P37" i="5"/>
  <c r="X37" i="5" s="1"/>
  <c r="AA36" i="5"/>
  <c r="AA53" i="5" s="1"/>
  <c r="Z36" i="5"/>
  <c r="Z53" i="5" s="1"/>
  <c r="U36" i="5"/>
  <c r="U53" i="5" s="1"/>
  <c r="P36" i="5"/>
  <c r="P53" i="5" s="1"/>
  <c r="Y32" i="5"/>
  <c r="T32" i="5"/>
  <c r="S32" i="5"/>
  <c r="R32" i="5"/>
  <c r="Q32" i="5"/>
  <c r="O32" i="5"/>
  <c r="N32" i="5"/>
  <c r="G32" i="5"/>
  <c r="E32" i="5"/>
  <c r="AA31" i="5"/>
  <c r="Z31" i="5"/>
  <c r="AB31" i="5" s="1"/>
  <c r="W31" i="5"/>
  <c r="U31" i="5"/>
  <c r="P31" i="5"/>
  <c r="X31" i="5" s="1"/>
  <c r="AA30" i="5"/>
  <c r="Z30" i="5"/>
  <c r="AB30" i="5" s="1"/>
  <c r="U30" i="5"/>
  <c r="W30" i="5" s="1"/>
  <c r="X30" i="5" s="1"/>
  <c r="P30" i="5"/>
  <c r="AA29" i="5"/>
  <c r="Z29" i="5"/>
  <c r="Z32" i="5" s="1"/>
  <c r="W29" i="5"/>
  <c r="U29" i="5"/>
  <c r="P29" i="5"/>
  <c r="X29" i="5" s="1"/>
  <c r="AA28" i="5"/>
  <c r="AA32" i="5" s="1"/>
  <c r="Z28" i="5"/>
  <c r="AB28" i="5" s="1"/>
  <c r="U28" i="5"/>
  <c r="U32" i="5" s="1"/>
  <c r="P28" i="5"/>
  <c r="P32" i="5" s="1"/>
  <c r="Y25" i="5"/>
  <c r="V25" i="5"/>
  <c r="V72" i="5" s="1"/>
  <c r="T25" i="5"/>
  <c r="S25" i="5"/>
  <c r="R25" i="5"/>
  <c r="Q25" i="5"/>
  <c r="O25" i="5"/>
  <c r="N25" i="5"/>
  <c r="H25" i="5"/>
  <c r="H72" i="5" s="1"/>
  <c r="G25" i="5"/>
  <c r="AA24" i="5"/>
  <c r="Z24" i="5"/>
  <c r="AB24" i="5" s="1"/>
  <c r="W24" i="5"/>
  <c r="U24" i="5"/>
  <c r="P24" i="5"/>
  <c r="X24" i="5" s="1"/>
  <c r="AA23" i="5"/>
  <c r="Z23" i="5"/>
  <c r="AB23" i="5" s="1"/>
  <c r="U23" i="5"/>
  <c r="W23" i="5" s="1"/>
  <c r="X23" i="5" s="1"/>
  <c r="P23" i="5"/>
  <c r="AA22" i="5"/>
  <c r="Z22" i="5"/>
  <c r="AB22" i="5" s="1"/>
  <c r="W22" i="5"/>
  <c r="U22" i="5"/>
  <c r="P22" i="5"/>
  <c r="X22" i="5" s="1"/>
  <c r="AA21" i="5"/>
  <c r="AB21" i="5" s="1"/>
  <c r="Z21" i="5"/>
  <c r="U21" i="5"/>
  <c r="W21" i="5" s="1"/>
  <c r="X21" i="5" s="1"/>
  <c r="P21" i="5"/>
  <c r="AB20" i="5"/>
  <c r="W20" i="5"/>
  <c r="E20" i="5"/>
  <c r="E25" i="5" s="1"/>
  <c r="AA19" i="5"/>
  <c r="Z19" i="5"/>
  <c r="AB19" i="5" s="1"/>
  <c r="U19" i="5"/>
  <c r="W19" i="5" s="1"/>
  <c r="X19" i="5" s="1"/>
  <c r="P19" i="5"/>
  <c r="AA18" i="5"/>
  <c r="Z18" i="5"/>
  <c r="AB18" i="5" s="1"/>
  <c r="W18" i="5"/>
  <c r="U18" i="5"/>
  <c r="P18" i="5"/>
  <c r="X18" i="5" s="1"/>
  <c r="AA17" i="5"/>
  <c r="Z17" i="5"/>
  <c r="AB17" i="5" s="1"/>
  <c r="U17" i="5"/>
  <c r="W17" i="5" s="1"/>
  <c r="X17" i="5" s="1"/>
  <c r="P17" i="5"/>
  <c r="AA16" i="5"/>
  <c r="Z16" i="5"/>
  <c r="AB16" i="5" s="1"/>
  <c r="W16" i="5"/>
  <c r="U16" i="5"/>
  <c r="P16" i="5"/>
  <c r="X16" i="5" s="1"/>
  <c r="AA15" i="5"/>
  <c r="Z15" i="5"/>
  <c r="AB15" i="5" s="1"/>
  <c r="U15" i="5"/>
  <c r="W15" i="5" s="1"/>
  <c r="X15" i="5" s="1"/>
  <c r="P15" i="5"/>
  <c r="AB14" i="5"/>
  <c r="P14" i="5"/>
  <c r="AA13" i="5"/>
  <c r="Z13" i="5"/>
  <c r="AB13" i="5" s="1"/>
  <c r="W13" i="5"/>
  <c r="U13" i="5"/>
  <c r="P13" i="5"/>
  <c r="X13" i="5" s="1"/>
  <c r="AA12" i="5"/>
  <c r="AA25" i="5" s="1"/>
  <c r="Z12" i="5"/>
  <c r="Z25" i="5" s="1"/>
  <c r="U12" i="5"/>
  <c r="U25" i="5" s="1"/>
  <c r="P12" i="5"/>
  <c r="Y9" i="5"/>
  <c r="Y72" i="5" s="1"/>
  <c r="T9" i="5"/>
  <c r="T72" i="5" s="1"/>
  <c r="S9" i="5"/>
  <c r="S72" i="5" s="1"/>
  <c r="R9" i="5"/>
  <c r="R72" i="5" s="1"/>
  <c r="Q9" i="5"/>
  <c r="Q72" i="5" s="1"/>
  <c r="O9" i="5"/>
  <c r="O72" i="5" s="1"/>
  <c r="N9" i="5"/>
  <c r="N72" i="5" s="1"/>
  <c r="G9" i="5"/>
  <c r="G72" i="5" s="1"/>
  <c r="E9" i="5"/>
  <c r="E72" i="5" s="1"/>
  <c r="AA8" i="5"/>
  <c r="Z8" i="5"/>
  <c r="AB8" i="5" s="1"/>
  <c r="W8" i="5"/>
  <c r="U8" i="5"/>
  <c r="P8" i="5"/>
  <c r="X8" i="5" s="1"/>
  <c r="AA7" i="5"/>
  <c r="AA9" i="5" s="1"/>
  <c r="Z7" i="5"/>
  <c r="AB7" i="5" s="1"/>
  <c r="U7" i="5"/>
  <c r="U9" i="5" s="1"/>
  <c r="P7" i="5"/>
  <c r="P9" i="5" s="1"/>
  <c r="E74" i="4"/>
  <c r="E75" i="4" s="1"/>
  <c r="F75" i="4" s="1"/>
  <c r="F72" i="4"/>
  <c r="AA70" i="4"/>
  <c r="Z70" i="4"/>
  <c r="Y70" i="4"/>
  <c r="V70" i="4"/>
  <c r="U70" i="4"/>
  <c r="T70" i="4"/>
  <c r="S70" i="4"/>
  <c r="R70" i="4"/>
  <c r="Q70" i="4"/>
  <c r="O70" i="4"/>
  <c r="N70" i="4"/>
  <c r="H70" i="4"/>
  <c r="G70" i="4"/>
  <c r="AB69" i="4"/>
  <c r="W69" i="4"/>
  <c r="E69" i="4"/>
  <c r="E70" i="4" s="1"/>
  <c r="AB68" i="4"/>
  <c r="W68" i="4"/>
  <c r="P68" i="4"/>
  <c r="X68" i="4" s="1"/>
  <c r="AB67" i="4"/>
  <c r="W67" i="4"/>
  <c r="P67" i="4"/>
  <c r="X67" i="4" s="1"/>
  <c r="AB66" i="4"/>
  <c r="W66" i="4"/>
  <c r="P66" i="4"/>
  <c r="X66" i="4" s="1"/>
  <c r="AB65" i="4"/>
  <c r="AB70" i="4" s="1"/>
  <c r="W65" i="4"/>
  <c r="W70" i="4" s="1"/>
  <c r="P65" i="4"/>
  <c r="Y62" i="4"/>
  <c r="V62" i="4"/>
  <c r="T62" i="4"/>
  <c r="S62" i="4"/>
  <c r="R62" i="4"/>
  <c r="Q62" i="4"/>
  <c r="O62" i="4"/>
  <c r="N62" i="4"/>
  <c r="H62" i="4"/>
  <c r="G62" i="4"/>
  <c r="E62" i="4"/>
  <c r="AA61" i="4"/>
  <c r="Z61" i="4"/>
  <c r="AB61" i="4" s="1"/>
  <c r="U61" i="4"/>
  <c r="W61" i="4" s="1"/>
  <c r="P61" i="4"/>
  <c r="X61" i="4" s="1"/>
  <c r="AA60" i="4"/>
  <c r="Z60" i="4"/>
  <c r="AB60" i="4" s="1"/>
  <c r="U60" i="4"/>
  <c r="W60" i="4" s="1"/>
  <c r="P60" i="4"/>
  <c r="X60" i="4" s="1"/>
  <c r="AA59" i="4"/>
  <c r="Z59" i="4"/>
  <c r="AB59" i="4" s="1"/>
  <c r="X59" i="4"/>
  <c r="W59" i="4"/>
  <c r="U59" i="4"/>
  <c r="P59" i="4"/>
  <c r="AB58" i="4"/>
  <c r="AA58" i="4"/>
  <c r="Z58" i="4"/>
  <c r="W58" i="4"/>
  <c r="U58" i="4"/>
  <c r="P58" i="4"/>
  <c r="X58" i="4" s="1"/>
  <c r="AA57" i="4"/>
  <c r="AA62" i="4" s="1"/>
  <c r="Z57" i="4"/>
  <c r="Z62" i="4" s="1"/>
  <c r="U57" i="4"/>
  <c r="W57" i="4" s="1"/>
  <c r="P57" i="4"/>
  <c r="X57" i="4" s="1"/>
  <c r="AB56" i="4"/>
  <c r="W56" i="4"/>
  <c r="W62" i="4" s="1"/>
  <c r="P56" i="4"/>
  <c r="P62" i="4" s="1"/>
  <c r="Y53" i="4"/>
  <c r="T53" i="4"/>
  <c r="S53" i="4"/>
  <c r="R53" i="4"/>
  <c r="Q53" i="4"/>
  <c r="O53" i="4"/>
  <c r="N53" i="4"/>
  <c r="M53" i="4"/>
  <c r="M72" i="4" s="1"/>
  <c r="L53" i="4"/>
  <c r="L72" i="4" s="1"/>
  <c r="K53" i="4"/>
  <c r="K72" i="4" s="1"/>
  <c r="J53" i="4"/>
  <c r="J72" i="4" s="1"/>
  <c r="I53" i="4"/>
  <c r="I72" i="4" s="1"/>
  <c r="H53" i="4"/>
  <c r="G53" i="4"/>
  <c r="AB52" i="4"/>
  <c r="AA52" i="4"/>
  <c r="Z52" i="4"/>
  <c r="U52" i="4"/>
  <c r="W52" i="4" s="1"/>
  <c r="P52" i="4"/>
  <c r="X52" i="4" s="1"/>
  <c r="AA51" i="4"/>
  <c r="Z51" i="4"/>
  <c r="AB51" i="4" s="1"/>
  <c r="U51" i="4"/>
  <c r="W51" i="4" s="1"/>
  <c r="P51" i="4"/>
  <c r="X51" i="4" s="1"/>
  <c r="AA50" i="4"/>
  <c r="Z50" i="4"/>
  <c r="AB50" i="4" s="1"/>
  <c r="W50" i="4"/>
  <c r="U50" i="4"/>
  <c r="P50" i="4"/>
  <c r="X50" i="4" s="1"/>
  <c r="AB49" i="4"/>
  <c r="AA49" i="4"/>
  <c r="Z49" i="4"/>
  <c r="X49" i="4"/>
  <c r="W49" i="4"/>
  <c r="U49" i="4"/>
  <c r="P49" i="4"/>
  <c r="AB48" i="4"/>
  <c r="AA48" i="4"/>
  <c r="Z48" i="4"/>
  <c r="U48" i="4"/>
  <c r="W48" i="4" s="1"/>
  <c r="P48" i="4"/>
  <c r="AA47" i="4"/>
  <c r="Z47" i="4"/>
  <c r="AB47" i="4" s="1"/>
  <c r="U47" i="4"/>
  <c r="W47" i="4" s="1"/>
  <c r="P47" i="4"/>
  <c r="AA46" i="4"/>
  <c r="Z46" i="4"/>
  <c r="AB46" i="4" s="1"/>
  <c r="W46" i="4"/>
  <c r="U46" i="4"/>
  <c r="P46" i="4"/>
  <c r="X46" i="4" s="1"/>
  <c r="AB45" i="4"/>
  <c r="W45" i="4"/>
  <c r="P45" i="4"/>
  <c r="X45" i="4" s="1"/>
  <c r="AB44" i="4"/>
  <c r="AA44" i="4"/>
  <c r="Z44" i="4"/>
  <c r="X44" i="4"/>
  <c r="W44" i="4"/>
  <c r="U44" i="4"/>
  <c r="P44" i="4"/>
  <c r="AB43" i="4"/>
  <c r="W43" i="4"/>
  <c r="E43" i="4"/>
  <c r="E53" i="4" s="1"/>
  <c r="AA42" i="4"/>
  <c r="Z42" i="4"/>
  <c r="AB42" i="4" s="1"/>
  <c r="U42" i="4"/>
  <c r="W42" i="4" s="1"/>
  <c r="X42" i="4" s="1"/>
  <c r="P42" i="4"/>
  <c r="AA41" i="4"/>
  <c r="Z41" i="4"/>
  <c r="AB41" i="4" s="1"/>
  <c r="U41" i="4"/>
  <c r="W41" i="4" s="1"/>
  <c r="P41" i="4"/>
  <c r="AA40" i="4"/>
  <c r="Z40" i="4"/>
  <c r="AB40" i="4" s="1"/>
  <c r="U40" i="4"/>
  <c r="W40" i="4" s="1"/>
  <c r="P40" i="4"/>
  <c r="AA39" i="4"/>
  <c r="Z39" i="4"/>
  <c r="AB39" i="4" s="1"/>
  <c r="W39" i="4"/>
  <c r="U39" i="4"/>
  <c r="P39" i="4"/>
  <c r="X39" i="4" s="1"/>
  <c r="AA38" i="4"/>
  <c r="AB38" i="4" s="1"/>
  <c r="Z38" i="4"/>
  <c r="U38" i="4"/>
  <c r="W38" i="4" s="1"/>
  <c r="X38" i="4" s="1"/>
  <c r="P38" i="4"/>
  <c r="AA37" i="4"/>
  <c r="Z37" i="4"/>
  <c r="AB37" i="4" s="1"/>
  <c r="U37" i="4"/>
  <c r="W37" i="4" s="1"/>
  <c r="P37" i="4"/>
  <c r="X37" i="4" s="1"/>
  <c r="AA36" i="4"/>
  <c r="AA53" i="4" s="1"/>
  <c r="Z36" i="4"/>
  <c r="AB36" i="4" s="1"/>
  <c r="AB53" i="4" s="1"/>
  <c r="U36" i="4"/>
  <c r="W36" i="4" s="1"/>
  <c r="P36" i="4"/>
  <c r="Y32" i="4"/>
  <c r="T32" i="4"/>
  <c r="S32" i="4"/>
  <c r="R32" i="4"/>
  <c r="Q32" i="4"/>
  <c r="O32" i="4"/>
  <c r="N32" i="4"/>
  <c r="G32" i="4"/>
  <c r="AB31" i="4"/>
  <c r="W31" i="4"/>
  <c r="P31" i="4"/>
  <c r="X31" i="4" s="1"/>
  <c r="E31" i="4"/>
  <c r="E32" i="4" s="1"/>
  <c r="AA30" i="4"/>
  <c r="Z30" i="4"/>
  <c r="AB30" i="4" s="1"/>
  <c r="U30" i="4"/>
  <c r="W30" i="4" s="1"/>
  <c r="P30" i="4"/>
  <c r="X30" i="4" s="1"/>
  <c r="AA29" i="4"/>
  <c r="Z29" i="4"/>
  <c r="AB29" i="4" s="1"/>
  <c r="W29" i="4"/>
  <c r="U29" i="4"/>
  <c r="P29" i="4"/>
  <c r="X29" i="4" s="1"/>
  <c r="AB28" i="4"/>
  <c r="AB32" i="4" s="1"/>
  <c r="AA28" i="4"/>
  <c r="AA32" i="4" s="1"/>
  <c r="Z28" i="4"/>
  <c r="Z32" i="4" s="1"/>
  <c r="X28" i="4"/>
  <c r="W28" i="4"/>
  <c r="W32" i="4" s="1"/>
  <c r="U28" i="4"/>
  <c r="U32" i="4" s="1"/>
  <c r="P28" i="4"/>
  <c r="P32" i="4" s="1"/>
  <c r="Y25" i="4"/>
  <c r="V25" i="4"/>
  <c r="V72" i="4" s="1"/>
  <c r="T25" i="4"/>
  <c r="S25" i="4"/>
  <c r="R25" i="4"/>
  <c r="Q25" i="4"/>
  <c r="O25" i="4"/>
  <c r="N25" i="4"/>
  <c r="H25" i="4"/>
  <c r="H72" i="4" s="1"/>
  <c r="G25" i="4"/>
  <c r="E25" i="4"/>
  <c r="AA24" i="4"/>
  <c r="Z24" i="4"/>
  <c r="AB24" i="4" s="1"/>
  <c r="U24" i="4"/>
  <c r="W24" i="4" s="1"/>
  <c r="P24" i="4"/>
  <c r="AA23" i="4"/>
  <c r="Z23" i="4"/>
  <c r="AB23" i="4" s="1"/>
  <c r="U23" i="4"/>
  <c r="W23" i="4" s="1"/>
  <c r="P23" i="4"/>
  <c r="AA22" i="4"/>
  <c r="Z22" i="4"/>
  <c r="AB22" i="4" s="1"/>
  <c r="X22" i="4"/>
  <c r="W22" i="4"/>
  <c r="U22" i="4"/>
  <c r="P22" i="4"/>
  <c r="AB21" i="4"/>
  <c r="AA21" i="4"/>
  <c r="Z21" i="4"/>
  <c r="W21" i="4"/>
  <c r="U21" i="4"/>
  <c r="P21" i="4"/>
  <c r="X21" i="4" s="1"/>
  <c r="AA20" i="4"/>
  <c r="Z20" i="4"/>
  <c r="AB20" i="4" s="1"/>
  <c r="U20" i="4"/>
  <c r="W20" i="4" s="1"/>
  <c r="P20" i="4"/>
  <c r="AA19" i="4"/>
  <c r="Z19" i="4"/>
  <c r="AB19" i="4" s="1"/>
  <c r="U19" i="4"/>
  <c r="W19" i="4" s="1"/>
  <c r="P19" i="4"/>
  <c r="AB18" i="4"/>
  <c r="AA18" i="4"/>
  <c r="Z18" i="4"/>
  <c r="X18" i="4"/>
  <c r="W18" i="4"/>
  <c r="U18" i="4"/>
  <c r="P18" i="4"/>
  <c r="AB17" i="4"/>
  <c r="AA17" i="4"/>
  <c r="Z17" i="4"/>
  <c r="W17" i="4"/>
  <c r="U17" i="4"/>
  <c r="P17" i="4"/>
  <c r="X17" i="4" s="1"/>
  <c r="AA16" i="4"/>
  <c r="Z16" i="4"/>
  <c r="AB16" i="4" s="1"/>
  <c r="U16" i="4"/>
  <c r="W16" i="4" s="1"/>
  <c r="P16" i="4"/>
  <c r="X16" i="4" s="1"/>
  <c r="AA15" i="4"/>
  <c r="Z15" i="4"/>
  <c r="AB15" i="4" s="1"/>
  <c r="W15" i="4"/>
  <c r="U15" i="4"/>
  <c r="P15" i="4"/>
  <c r="X15" i="4" s="1"/>
  <c r="AB14" i="4"/>
  <c r="P14" i="4"/>
  <c r="AA13" i="4"/>
  <c r="Z13" i="4"/>
  <c r="AB13" i="4" s="1"/>
  <c r="U13" i="4"/>
  <c r="W13" i="4" s="1"/>
  <c r="P13" i="4"/>
  <c r="AA12" i="4"/>
  <c r="AA25" i="4" s="1"/>
  <c r="Z12" i="4"/>
  <c r="AB12" i="4" s="1"/>
  <c r="U12" i="4"/>
  <c r="W12" i="4" s="1"/>
  <c r="W25" i="4" s="1"/>
  <c r="P12" i="4"/>
  <c r="P25" i="4" s="1"/>
  <c r="Y9" i="4"/>
  <c r="Y72" i="4" s="1"/>
  <c r="T9" i="4"/>
  <c r="T72" i="4" s="1"/>
  <c r="S9" i="4"/>
  <c r="S72" i="4" s="1"/>
  <c r="R9" i="4"/>
  <c r="R72" i="4" s="1"/>
  <c r="Q9" i="4"/>
  <c r="Q72" i="4" s="1"/>
  <c r="O9" i="4"/>
  <c r="O72" i="4" s="1"/>
  <c r="N9" i="4"/>
  <c r="N72" i="4" s="1"/>
  <c r="G9" i="4"/>
  <c r="G72" i="4" s="1"/>
  <c r="E9" i="4"/>
  <c r="E72" i="4" s="1"/>
  <c r="AB8" i="4"/>
  <c r="W8" i="4"/>
  <c r="P8" i="4"/>
  <c r="X8" i="4" s="1"/>
  <c r="E8" i="4"/>
  <c r="AA7" i="4"/>
  <c r="AA9" i="4" s="1"/>
  <c r="Z7" i="4"/>
  <c r="AB7" i="4" s="1"/>
  <c r="AB9" i="4" s="1"/>
  <c r="U7" i="4"/>
  <c r="W7" i="4" s="1"/>
  <c r="W9" i="4" s="1"/>
  <c r="P7" i="4"/>
  <c r="X7" i="4" s="1"/>
  <c r="X9" i="4" s="1"/>
  <c r="U72" i="5" l="1"/>
  <c r="AB9" i="5"/>
  <c r="AB62" i="5"/>
  <c r="AA72" i="5"/>
  <c r="W7" i="5"/>
  <c r="P20" i="5"/>
  <c r="X20" i="5" s="1"/>
  <c r="W28" i="5"/>
  <c r="W36" i="5"/>
  <c r="AB36" i="5"/>
  <c r="AB53" i="5" s="1"/>
  <c r="P62" i="5"/>
  <c r="F74" i="5"/>
  <c r="F76" i="5" s="1"/>
  <c r="Z9" i="5"/>
  <c r="Z72" i="5" s="1"/>
  <c r="U62" i="5"/>
  <c r="W12" i="5"/>
  <c r="AB12" i="5"/>
  <c r="AB25" i="5" s="1"/>
  <c r="AB57" i="5"/>
  <c r="AB29" i="5"/>
  <c r="AB32" i="5" s="1"/>
  <c r="AA72" i="4"/>
  <c r="AB25" i="4"/>
  <c r="X32" i="4"/>
  <c r="X47" i="4"/>
  <c r="X48" i="4"/>
  <c r="X13" i="4"/>
  <c r="X19" i="4"/>
  <c r="X20" i="4"/>
  <c r="X23" i="4"/>
  <c r="X24" i="4"/>
  <c r="W53" i="4"/>
  <c r="W72" i="4" s="1"/>
  <c r="X40" i="4"/>
  <c r="X41" i="4"/>
  <c r="P9" i="4"/>
  <c r="X12" i="4"/>
  <c r="X25" i="4" s="1"/>
  <c r="U53" i="4"/>
  <c r="Z53" i="4"/>
  <c r="U62" i="4"/>
  <c r="F74" i="4"/>
  <c r="F76" i="4" s="1"/>
  <c r="U25" i="4"/>
  <c r="P43" i="4"/>
  <c r="X43" i="4" s="1"/>
  <c r="X56" i="4"/>
  <c r="X62" i="4" s="1"/>
  <c r="AB57" i="4"/>
  <c r="AB62" i="4" s="1"/>
  <c r="AB72" i="4" s="1"/>
  <c r="P69" i="4"/>
  <c r="X69" i="4" s="1"/>
  <c r="U9" i="4"/>
  <c r="U72" i="4" s="1"/>
  <c r="Z9" i="4"/>
  <c r="Z25" i="4"/>
  <c r="X36" i="4"/>
  <c r="X65" i="4"/>
  <c r="X70" i="4" s="1"/>
  <c r="W9" i="5" l="1"/>
  <c r="X7" i="5"/>
  <c r="X9" i="5" s="1"/>
  <c r="P25" i="5"/>
  <c r="P72" i="5" s="1"/>
  <c r="X28" i="5"/>
  <c r="X32" i="5" s="1"/>
  <c r="W32" i="5"/>
  <c r="X12" i="5"/>
  <c r="X25" i="5" s="1"/>
  <c r="W25" i="5"/>
  <c r="W53" i="5"/>
  <c r="X36" i="5"/>
  <c r="X53" i="5" s="1"/>
  <c r="AB72" i="5"/>
  <c r="Z72" i="4"/>
  <c r="P72" i="4"/>
  <c r="P53" i="4"/>
  <c r="X53" i="4"/>
  <c r="X72" i="4" s="1"/>
  <c r="P70" i="4"/>
  <c r="X72" i="5" l="1"/>
  <c r="W72" i="5"/>
</calcChain>
</file>

<file path=xl/sharedStrings.xml><?xml version="1.0" encoding="utf-8"?>
<sst xmlns="http://schemas.openxmlformats.org/spreadsheetml/2006/main" count="396" uniqueCount="169">
  <si>
    <t>1RA  OCTUBRE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</si>
  <si>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</si>
  <si>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</si>
  <si>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</si>
  <si>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</si>
  <si>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</si>
  <si>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</si>
  <si>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</si>
  <si>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</si>
  <si>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</si>
  <si>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</si>
  <si>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</si>
  <si>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</si>
  <si>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</si>
  <si>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</si>
  <si>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</si>
  <si>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</si>
  <si>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</si>
  <si>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</si>
  <si>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</si>
  <si>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</si>
  <si>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</si>
  <si>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</si>
  <si>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</si>
  <si>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</si>
  <si>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</si>
  <si>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</si>
  <si>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</si>
  <si>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</si>
  <si>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</si>
  <si>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</si>
  <si>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</si>
  <si>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</si>
  <si>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</si>
  <si>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</si>
  <si>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</si>
  <si>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</si>
  <si>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</si>
  <si>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</si>
  <si>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</si>
  <si>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</si>
  <si>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</si>
  <si>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</si>
  <si>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</si>
  <si>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</si>
  <si>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</si>
  <si>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</si>
  <si>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</si>
  <si>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</si>
  <si>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</si>
  <si>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</si>
  <si>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</si>
  <si>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</si>
  <si>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</si>
  <si>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</si>
  <si>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</si>
  <si>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</si>
  <si>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</si>
  <si>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</si>
  <si>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</si>
  <si>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</si>
  <si>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</si>
  <si>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</si>
  <si>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</si>
  <si>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</si>
  <si>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</si>
  <si>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</si>
  <si>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</si>
  <si>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</si>
  <si>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</si>
  <si>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</si>
  <si>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</si>
  <si>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</si>
  <si>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</si>
  <si>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</si>
  <si>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</si>
  <si>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</si>
  <si>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</si>
  <si>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</si>
  <si>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</si>
  <si>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</si>
  <si>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</si>
  <si>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</si>
  <si>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</si>
  <si>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</si>
  <si>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</si>
  <si>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</si>
  <si>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</si>
  <si>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</si>
  <si>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</si>
  <si>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</si>
  <si>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</si>
  <si>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</si>
  <si>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</si>
  <si>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</si>
  <si>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</si>
  <si>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</si>
  <si>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</si>
  <si>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</si>
  <si>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</si>
  <si>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</si>
  <si>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</si>
  <si>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</si>
  <si>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</si>
  <si>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</si>
  <si>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</si>
  <si>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</si>
  <si>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</si>
  <si>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</si>
  <si>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</si>
  <si>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</si>
  <si>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</si>
  <si>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</si>
  <si>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</si>
  <si>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AE45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</si>
  <si>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</si>
  <si>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</si>
  <si>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</si>
  <si>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</si>
  <si>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</si>
  <si>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</si>
  <si>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</si>
  <si>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</si>
  <si>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</si>
  <si>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</si>
  <si>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</si>
  <si>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</si>
  <si>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</si>
  <si>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</si>
  <si>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</si>
  <si>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</si>
  <si>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</si>
  <si>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</si>
  <si>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</si>
  <si>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AE57</t>
  </si>
  <si>
    <t>Ramirez Gomez Gabriela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</si>
  <si>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</si>
  <si>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</si>
  <si>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</si>
  <si>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</si>
  <si>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</si>
  <si>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</si>
  <si>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</si>
  <si>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</si>
  <si>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</si>
  <si>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</si>
  <si>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</si>
  <si>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</si>
  <si>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</si>
  <si>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</si>
  <si>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AREA ESPECIALIZADA EN AUTISMO</t>
  </si>
  <si>
    <t>AU01</t>
  </si>
  <si>
    <t>Tiscareño Padilla Blanca Rubi</t>
  </si>
  <si>
    <t>Terapeuta en Autismo</t>
  </si>
  <si>
    <t>AU02</t>
  </si>
  <si>
    <t>Melgoza Gamez Carlos Alberto</t>
  </si>
  <si>
    <t>AU03</t>
  </si>
  <si>
    <t>Gomez Flores Claudia Viridiana</t>
  </si>
  <si>
    <t>AU04</t>
  </si>
  <si>
    <t>Gomez Herrera Karina</t>
  </si>
  <si>
    <t>AU05</t>
  </si>
  <si>
    <t>Aguilar Mariscal Sara Paola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</si>
  <si>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</si>
  <si>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</si>
  <si>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</si>
  <si>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</si>
  <si>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</si>
  <si>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</si>
  <si>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>2DA  OCTUBRE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</si>
</sst>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 applyFill="1"/>
    <xf numFmtId="2" fontId="1" fillId="6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4" fontId="9" fillId="0" borderId="0" xfId="0" applyNumberFormat="1" applyFont="1" applyFill="1"/>
    <xf numFmtId="2" fontId="1" fillId="0" borderId="0" xfId="0" applyNumberFormat="1" applyFont="1" applyFill="1"/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4" fontId="1" fillId="4" borderId="0" xfId="0" applyNumberFormat="1" applyFont="1" applyFill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0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2" fillId="0" borderId="0" xfId="0" applyNumberFormat="1" applyFont="1"/>
    <xf numFmtId="44" fontId="3" fillId="0" borderId="0" xfId="0" applyNumberFormat="1" applyFont="1" applyFill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workbookViewId="0">
      <selection sqref="A1:AB87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1"/>
      <c r="X4" s="71"/>
      <c r="Y4" s="71"/>
      <c r="Z4" s="71"/>
      <c r="AA4" s="71"/>
      <c r="AB4" s="71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-0.13</v>
      </c>
      <c r="U7" s="32">
        <f>ROUND(E7*0.115,2)</f>
        <v>2777.11</v>
      </c>
      <c r="V7" s="29"/>
      <c r="W7" s="29">
        <f>SUM(S7:U7)+G7</f>
        <v>12662.8</v>
      </c>
      <c r="X7" s="33">
        <f>P7-W7</f>
        <v>11486</v>
      </c>
      <c r="Y7" s="34">
        <v>918.51</v>
      </c>
      <c r="Z7" s="29">
        <f>ROUND(+E7*17.5%,2)+ROUND(E7*3%,2)</f>
        <v>4950.5</v>
      </c>
      <c r="AA7" s="35">
        <f>ROUND(+E7*2%,2)</f>
        <v>482.98</v>
      </c>
      <c r="AB7" s="36">
        <f>SUM(Y7:AA7)</f>
        <v>6351.99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f>6955/15*14</f>
        <v>6491.3333333333339</v>
      </c>
      <c r="F8" s="30">
        <v>14</v>
      </c>
      <c r="G8" s="29"/>
      <c r="H8" s="29"/>
      <c r="I8" s="29"/>
      <c r="J8" s="29"/>
      <c r="K8" s="29"/>
      <c r="L8" s="29"/>
      <c r="M8" s="29"/>
      <c r="N8" s="38"/>
      <c r="O8" s="29"/>
      <c r="P8" s="29">
        <f>E8+-N8</f>
        <v>6491.3333333333339</v>
      </c>
      <c r="Q8" s="29">
        <v>0</v>
      </c>
      <c r="R8" s="29"/>
      <c r="S8" s="29">
        <v>679.29</v>
      </c>
      <c r="T8" s="29">
        <v>0.21</v>
      </c>
      <c r="U8" s="32">
        <v>799.83</v>
      </c>
      <c r="V8" s="29"/>
      <c r="W8" s="29">
        <f>SUM(S8:U8)+G8</f>
        <v>1479.33</v>
      </c>
      <c r="X8" s="33">
        <f>P8-W8</f>
        <v>5012.003333333334</v>
      </c>
      <c r="Y8" s="34">
        <v>433.38</v>
      </c>
      <c r="Z8" s="29">
        <v>1425.78</v>
      </c>
      <c r="AA8" s="35">
        <v>139.1</v>
      </c>
      <c r="AB8" s="36">
        <f>SUM(Y8:AA8)</f>
        <v>1998.2599999999998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30640.133333333331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0</v>
      </c>
      <c r="O9" s="42">
        <f>SUM(O7:O8)</f>
        <v>0</v>
      </c>
      <c r="P9" s="42">
        <f>SUM(P7:P8)</f>
        <v>30640.133333333331</v>
      </c>
      <c r="Q9" s="42">
        <f t="shared" ref="Q9:AB9" si="0">SUM(Q7:Q8)</f>
        <v>0</v>
      </c>
      <c r="R9" s="42">
        <f t="shared" si="0"/>
        <v>0</v>
      </c>
      <c r="S9" s="42">
        <f t="shared" si="0"/>
        <v>5565.11</v>
      </c>
      <c r="T9" s="42">
        <f t="shared" si="0"/>
        <v>7.9999999999999988E-2</v>
      </c>
      <c r="U9" s="42">
        <f>SUM(U7:U8)</f>
        <v>3576.94</v>
      </c>
      <c r="V9" s="42"/>
      <c r="W9" s="42">
        <f t="shared" si="0"/>
        <v>14142.13</v>
      </c>
      <c r="X9" s="42">
        <f>SUM(X7:X8)</f>
        <v>16498.003333333334</v>
      </c>
      <c r="Y9" s="42">
        <f t="shared" si="0"/>
        <v>1351.8899999999999</v>
      </c>
      <c r="Z9" s="42">
        <f t="shared" si="0"/>
        <v>6376.28</v>
      </c>
      <c r="AA9" s="42">
        <f t="shared" si="0"/>
        <v>622.08000000000004</v>
      </c>
      <c r="AB9" s="42">
        <f t="shared" si="0"/>
        <v>8350.25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31">
        <v>2858</v>
      </c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6849.6</v>
      </c>
      <c r="X12" s="33">
        <f>P12-W12</f>
        <v>7400.4</v>
      </c>
      <c r="Y12" s="34">
        <v>639.21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3845.46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589.83000000000004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3402.33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4.54</v>
      </c>
      <c r="O15" s="46"/>
      <c r="P15" s="29">
        <f t="shared" si="2"/>
        <v>9520.4599999999991</v>
      </c>
      <c r="Q15" s="29">
        <v>0</v>
      </c>
      <c r="R15" s="29"/>
      <c r="S15" s="29">
        <v>1323.44</v>
      </c>
      <c r="T15" s="29">
        <v>0.04</v>
      </c>
      <c r="U15" s="32">
        <f t="shared" ref="U15:U24" si="3">ROUND(E15*0.115,2)</f>
        <v>1095.3800000000001</v>
      </c>
      <c r="V15" s="29"/>
      <c r="W15" s="29">
        <f t="shared" ref="W15:W22" si="4">SUM(S15:U15)+G15</f>
        <v>4418.8600000000006</v>
      </c>
      <c r="X15" s="33">
        <f t="shared" ref="X15:X24" si="5">P15-W15</f>
        <v>5101.5999999999985</v>
      </c>
      <c r="Y15" s="34">
        <v>505.89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2649.02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0">
        <v>15</v>
      </c>
      <c r="G16" s="31"/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1198.03</v>
      </c>
      <c r="X16" s="33">
        <f t="shared" si="5"/>
        <v>4519.2</v>
      </c>
      <c r="Y16" s="50">
        <v>398.45</v>
      </c>
      <c r="Z16" s="3">
        <f t="shared" si="6"/>
        <v>1172.04</v>
      </c>
      <c r="AA16" s="35">
        <f t="shared" si="7"/>
        <v>114.34</v>
      </c>
      <c r="AB16" s="36">
        <f t="shared" si="1"/>
        <v>1684.83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0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398.45</v>
      </c>
      <c r="Z17" s="3">
        <f t="shared" si="6"/>
        <v>1172.04</v>
      </c>
      <c r="AA17" s="35">
        <f t="shared" si="7"/>
        <v>114.34</v>
      </c>
      <c r="AB17" s="36">
        <f t="shared" si="1"/>
        <v>1684.83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0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-0.22</v>
      </c>
      <c r="U18" s="32">
        <f t="shared" si="3"/>
        <v>594.5</v>
      </c>
      <c r="V18" s="29"/>
      <c r="W18" s="3">
        <f t="shared" si="4"/>
        <v>3628.33</v>
      </c>
      <c r="X18" s="33">
        <f t="shared" si="5"/>
        <v>1541.1999999999998</v>
      </c>
      <c r="Y18" s="50">
        <v>383</v>
      </c>
      <c r="Z18" s="3">
        <f t="shared" si="6"/>
        <v>1059.76</v>
      </c>
      <c r="AA18" s="35">
        <f t="shared" si="7"/>
        <v>103.39</v>
      </c>
      <c r="AB18" s="36">
        <f t="shared" si="1"/>
        <v>1546.15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0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0.06</v>
      </c>
      <c r="U19" s="32">
        <f t="shared" si="3"/>
        <v>657.48</v>
      </c>
      <c r="V19" s="29"/>
      <c r="W19" s="3">
        <f t="shared" si="4"/>
        <v>2897.63</v>
      </c>
      <c r="X19" s="33">
        <f t="shared" si="5"/>
        <v>2819.5999999999995</v>
      </c>
      <c r="Y19" s="50">
        <v>398.45</v>
      </c>
      <c r="Z19" s="3">
        <f t="shared" si="6"/>
        <v>1172.04</v>
      </c>
      <c r="AA19" s="35">
        <f t="shared" si="7"/>
        <v>114.34</v>
      </c>
      <c r="AB19" s="36">
        <f t="shared" si="1"/>
        <v>1684.83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0">
        <v>15</v>
      </c>
      <c r="G20" s="31">
        <v>1231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-0.22</v>
      </c>
      <c r="U20" s="32">
        <f t="shared" si="3"/>
        <v>594.5</v>
      </c>
      <c r="V20" s="29"/>
      <c r="W20" s="3">
        <f t="shared" si="4"/>
        <v>2274.33</v>
      </c>
      <c r="X20" s="33">
        <f t="shared" si="5"/>
        <v>2895.2</v>
      </c>
      <c r="Y20" s="50">
        <v>383</v>
      </c>
      <c r="Z20" s="3">
        <f t="shared" si="6"/>
        <v>1059.76</v>
      </c>
      <c r="AA20" s="35">
        <f t="shared" si="7"/>
        <v>103.39</v>
      </c>
      <c r="AB20" s="36">
        <f t="shared" si="1"/>
        <v>1546.15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393.14</v>
      </c>
      <c r="Z21" s="3">
        <f t="shared" si="6"/>
        <v>1133.4000000000001</v>
      </c>
      <c r="AA21" s="35">
        <f t="shared" si="7"/>
        <v>110.58</v>
      </c>
      <c r="AB21" s="36">
        <f t="shared" si="1"/>
        <v>1637.12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0">
        <v>15</v>
      </c>
      <c r="G22" s="29"/>
      <c r="H22" s="3"/>
      <c r="I22" s="3"/>
      <c r="J22" s="3"/>
      <c r="K22" s="3"/>
      <c r="L22" s="3"/>
      <c r="M22" s="3"/>
      <c r="N22" s="51">
        <v>8.83</v>
      </c>
      <c r="O22" s="3"/>
      <c r="P22" s="29">
        <f t="shared" si="2"/>
        <v>6946.17</v>
      </c>
      <c r="Q22" s="3"/>
      <c r="R22" s="3"/>
      <c r="S22" s="29">
        <v>774.5</v>
      </c>
      <c r="T22" s="3">
        <v>-0.16</v>
      </c>
      <c r="U22" s="32">
        <f t="shared" si="3"/>
        <v>799.83</v>
      </c>
      <c r="V22" s="29"/>
      <c r="W22" s="3">
        <f t="shared" si="4"/>
        <v>1574.17</v>
      </c>
      <c r="X22" s="33">
        <f t="shared" si="5"/>
        <v>5372</v>
      </c>
      <c r="Y22" s="50">
        <v>433.38</v>
      </c>
      <c r="Z22" s="3">
        <f t="shared" si="6"/>
        <v>1425.7800000000002</v>
      </c>
      <c r="AA22" s="35">
        <f t="shared" si="7"/>
        <v>139.1</v>
      </c>
      <c r="AB22" s="36">
        <f t="shared" si="1"/>
        <v>1998.2600000000002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0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/>
      <c r="W23" s="3">
        <f>SUM(S23:V23)+G23</f>
        <v>1988.08</v>
      </c>
      <c r="X23" s="33">
        <f t="shared" si="5"/>
        <v>6226.2000000000007</v>
      </c>
      <c r="Y23" s="50">
        <v>468.9</v>
      </c>
      <c r="Z23" s="3">
        <f t="shared" si="6"/>
        <v>1683.93</v>
      </c>
      <c r="AA23" s="35">
        <f t="shared" si="7"/>
        <v>164.29</v>
      </c>
      <c r="AB23" s="36">
        <f t="shared" si="1"/>
        <v>2317.12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0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-0.23</v>
      </c>
      <c r="U24" s="32">
        <f t="shared" si="3"/>
        <v>632.5</v>
      </c>
      <c r="V24" s="29"/>
      <c r="W24" s="3">
        <f>SUM(S24:U24)+G24</f>
        <v>1134.2</v>
      </c>
      <c r="X24" s="33">
        <f t="shared" si="5"/>
        <v>4365.8</v>
      </c>
      <c r="Y24" s="50">
        <v>392.32</v>
      </c>
      <c r="Z24" s="3">
        <f t="shared" si="6"/>
        <v>1127.5</v>
      </c>
      <c r="AA24" s="35">
        <f t="shared" si="7"/>
        <v>110</v>
      </c>
      <c r="AB24" s="36">
        <f t="shared" si="1"/>
        <v>1629.82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89963.829999999987</v>
      </c>
      <c r="F25" s="42"/>
      <c r="G25" s="42">
        <f>SUM(G12:G24)</f>
        <v>10815.74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13.370000000000001</v>
      </c>
      <c r="O25" s="42">
        <f>SUM(O12:O22)</f>
        <v>0</v>
      </c>
      <c r="P25" s="42">
        <f t="shared" ref="P25:AB25" si="8">SUM(P12:P24)</f>
        <v>89950.459999999992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-0.8</v>
      </c>
      <c r="U25" s="42">
        <f t="shared" si="8"/>
        <v>10345.849999999999</v>
      </c>
      <c r="V25" s="42">
        <f t="shared" si="8"/>
        <v>0</v>
      </c>
      <c r="W25" s="42">
        <f t="shared" si="8"/>
        <v>32142.460000000003</v>
      </c>
      <c r="X25" s="42">
        <f t="shared" si="8"/>
        <v>57808</v>
      </c>
      <c r="Y25" s="42">
        <f t="shared" si="8"/>
        <v>5384.0199999999986</v>
      </c>
      <c r="Z25" s="42">
        <f t="shared" si="8"/>
        <v>18442.629999999997</v>
      </c>
      <c r="AA25" s="42">
        <f t="shared" si="8"/>
        <v>1799.27</v>
      </c>
      <c r="AB25" s="42">
        <f t="shared" si="8"/>
        <v>25625.919999999995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0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463.06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2264.65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0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463.06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2264.65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0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463.06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2264.65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f>8007.06/15*14</f>
        <v>7473.2559999999994</v>
      </c>
      <c r="F31" s="70">
        <v>14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7473.2559999999994</v>
      </c>
      <c r="Q31" s="3"/>
      <c r="R31" s="3"/>
      <c r="S31" s="3">
        <v>885.17</v>
      </c>
      <c r="T31" s="3">
        <v>0.08</v>
      </c>
      <c r="U31" s="32">
        <v>920.81</v>
      </c>
      <c r="V31" s="29"/>
      <c r="W31" s="3">
        <f>SUM(S31:U31)+G31</f>
        <v>2997.06</v>
      </c>
      <c r="X31" s="33">
        <f>P31-W31</f>
        <v>4476.1959999999999</v>
      </c>
      <c r="Y31" s="53">
        <v>463.06</v>
      </c>
      <c r="Z31" s="3">
        <v>1641.45</v>
      </c>
      <c r="AA31" s="35">
        <v>160.13999999999999</v>
      </c>
      <c r="AB31" s="54">
        <f>SUM(Y31:AA31)</f>
        <v>2264.65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31494.436000000002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31494.436000000002</v>
      </c>
      <c r="Q32" s="42">
        <f>SUM(Q28:Q30)</f>
        <v>0</v>
      </c>
      <c r="R32" s="42">
        <f>SUM(R28:R30)</f>
        <v>0</v>
      </c>
      <c r="S32" s="42">
        <f>SUM(S28:S31)</f>
        <v>3882.7400000000002</v>
      </c>
      <c r="T32" s="42">
        <f>SUM(T28:T31)</f>
        <v>0.26</v>
      </c>
      <c r="U32" s="42">
        <f>SUM(U28:U31)</f>
        <v>3683.24</v>
      </c>
      <c r="V32" s="42"/>
      <c r="W32" s="42">
        <f t="shared" ref="W32:AB32" si="10">SUM(W28:W31)</f>
        <v>12093.24</v>
      </c>
      <c r="X32" s="42">
        <f t="shared" si="10"/>
        <v>19401.196</v>
      </c>
      <c r="Y32" s="42">
        <f t="shared" si="10"/>
        <v>1852.24</v>
      </c>
      <c r="Z32" s="42">
        <f t="shared" si="10"/>
        <v>6565.8</v>
      </c>
      <c r="AA32" s="42">
        <f t="shared" si="10"/>
        <v>640.55999999999995</v>
      </c>
      <c r="AB32" s="42">
        <f t="shared" si="10"/>
        <v>9058.6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0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0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0.14000000000000001</v>
      </c>
      <c r="U36" s="55">
        <f t="shared" ref="U36:U44" si="11">ROUND(E36*0.115,2)</f>
        <v>920.81</v>
      </c>
      <c r="V36" s="29"/>
      <c r="W36" s="3">
        <f>SUM(S36:U36)+G36</f>
        <v>3265.2599999999998</v>
      </c>
      <c r="X36" s="33">
        <f t="shared" ref="X36:X52" si="12">P36-W36</f>
        <v>4741.8000000000011</v>
      </c>
      <c r="Y36" s="53">
        <v>463.06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2264.65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0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463.06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2264.65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0">
        <v>15</v>
      </c>
      <c r="G38" s="31">
        <v>401.72</v>
      </c>
      <c r="H38" s="3"/>
      <c r="I38" s="3"/>
      <c r="J38" s="3"/>
      <c r="K38" s="3"/>
      <c r="L38" s="3"/>
      <c r="M38" s="3"/>
      <c r="N38" s="51">
        <v>14.34</v>
      </c>
      <c r="O38" s="3"/>
      <c r="P38" s="3">
        <f t="shared" si="16"/>
        <v>8199.94</v>
      </c>
      <c r="Q38" s="3">
        <v>0</v>
      </c>
      <c r="R38" s="3"/>
      <c r="S38" s="3">
        <v>1043.47</v>
      </c>
      <c r="T38" s="3">
        <v>-0.28999999999999998</v>
      </c>
      <c r="U38" s="55">
        <f t="shared" si="11"/>
        <v>944.64</v>
      </c>
      <c r="V38" s="29"/>
      <c r="W38" s="3">
        <f>SUM(S38:U38)+G38</f>
        <v>2389.54</v>
      </c>
      <c r="X38" s="33">
        <f t="shared" si="12"/>
        <v>5810.4000000000005</v>
      </c>
      <c r="Y38" s="53">
        <v>468.9</v>
      </c>
      <c r="Z38" s="3">
        <f t="shared" si="13"/>
        <v>1683.93</v>
      </c>
      <c r="AA38" s="35">
        <f t="shared" si="14"/>
        <v>164.29</v>
      </c>
      <c r="AB38" s="54">
        <f t="shared" si="15"/>
        <v>2317.12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0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0.22</v>
      </c>
      <c r="U39" s="55">
        <f t="shared" si="11"/>
        <v>920.81</v>
      </c>
      <c r="V39" s="29"/>
      <c r="W39" s="3">
        <f>SUM(S39:U39)+G39+I39</f>
        <v>4914.26</v>
      </c>
      <c r="X39" s="33">
        <f t="shared" si="12"/>
        <v>3092.8</v>
      </c>
      <c r="Y39" s="53">
        <v>463.06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2264.65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0">
        <v>15</v>
      </c>
      <c r="G40" s="29"/>
      <c r="H40" s="3"/>
      <c r="I40" s="3"/>
      <c r="J40" s="3"/>
      <c r="K40" s="3"/>
      <c r="L40" s="3"/>
      <c r="M40" s="3"/>
      <c r="N40" s="49">
        <v>12.71</v>
      </c>
      <c r="O40" s="3"/>
      <c r="P40" s="3">
        <f t="shared" si="16"/>
        <v>7994.35</v>
      </c>
      <c r="Q40" s="3">
        <v>0</v>
      </c>
      <c r="R40" s="3"/>
      <c r="S40" s="3">
        <v>999.19</v>
      </c>
      <c r="T40" s="3">
        <v>0.15</v>
      </c>
      <c r="U40" s="55">
        <f t="shared" si="11"/>
        <v>920.81</v>
      </c>
      <c r="V40" s="29"/>
      <c r="W40" s="3">
        <f>SUM(S40:U40)+G40</f>
        <v>1920.15</v>
      </c>
      <c r="X40" s="33">
        <f t="shared" si="12"/>
        <v>6074.2000000000007</v>
      </c>
      <c r="Y40" s="53">
        <v>463.06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2264.65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0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-0.25</v>
      </c>
      <c r="U41" s="55">
        <f t="shared" si="11"/>
        <v>889.96</v>
      </c>
      <c r="V41" s="29"/>
      <c r="W41" s="3">
        <f>SUM(S41:U41)+G41</f>
        <v>1831.62</v>
      </c>
      <c r="X41" s="33">
        <f t="shared" si="12"/>
        <v>5907.2</v>
      </c>
      <c r="Y41" s="53">
        <v>455.49</v>
      </c>
      <c r="Z41" s="3">
        <f t="shared" si="13"/>
        <v>1586.45</v>
      </c>
      <c r="AA41" s="35">
        <f t="shared" si="14"/>
        <v>154.78</v>
      </c>
      <c r="AB41" s="54">
        <f t="shared" si="15"/>
        <v>2196.7200000000003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0">
        <v>15</v>
      </c>
      <c r="G42" s="3"/>
      <c r="H42" s="3"/>
      <c r="I42" s="3"/>
      <c r="J42" s="3"/>
      <c r="K42" s="3"/>
      <c r="L42" s="3"/>
      <c r="M42" s="3"/>
      <c r="N42" s="49">
        <v>7.37</v>
      </c>
      <c r="O42" s="3"/>
      <c r="P42" s="3">
        <f t="shared" si="16"/>
        <v>7731.45</v>
      </c>
      <c r="Q42" s="3">
        <v>0</v>
      </c>
      <c r="R42" s="3"/>
      <c r="S42" s="3">
        <v>941.91</v>
      </c>
      <c r="T42" s="3">
        <v>0.18</v>
      </c>
      <c r="U42" s="55">
        <f t="shared" si="11"/>
        <v>889.96</v>
      </c>
      <c r="V42" s="29"/>
      <c r="W42" s="3">
        <f>SUM(S42:U42)+G42</f>
        <v>1832.05</v>
      </c>
      <c r="X42" s="33">
        <f t="shared" si="12"/>
        <v>5899.4</v>
      </c>
      <c r="Y42" s="53">
        <v>455.49</v>
      </c>
      <c r="Z42" s="3">
        <f t="shared" si="13"/>
        <v>1586.45</v>
      </c>
      <c r="AA42" s="35">
        <f t="shared" si="14"/>
        <v>154.78</v>
      </c>
      <c r="AB42" s="54">
        <f t="shared" si="15"/>
        <v>2196.7200000000003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f>8007.06/15*12</f>
        <v>6405.6479999999992</v>
      </c>
      <c r="F43" s="70">
        <v>12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6405.6479999999992</v>
      </c>
      <c r="Q43" s="3">
        <v>0</v>
      </c>
      <c r="R43" s="3"/>
      <c r="S43" s="3">
        <v>663.92</v>
      </c>
      <c r="T43" s="3">
        <v>0.03</v>
      </c>
      <c r="U43" s="55">
        <v>920.81</v>
      </c>
      <c r="V43" s="29"/>
      <c r="W43" s="3">
        <f>SUM(S43:U43)+G43+J43+K43+L43+M43</f>
        <v>5341.25</v>
      </c>
      <c r="X43" s="33">
        <f t="shared" si="12"/>
        <v>1064.3979999999992</v>
      </c>
      <c r="Y43" s="53">
        <v>463.06</v>
      </c>
      <c r="Z43" s="3">
        <v>1641.45</v>
      </c>
      <c r="AA43" s="35">
        <v>160.13999999999999</v>
      </c>
      <c r="AB43" s="54">
        <f t="shared" si="15"/>
        <v>2264.65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0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>
        <v>15.25</v>
      </c>
      <c r="O44" s="3"/>
      <c r="P44" s="3">
        <f t="shared" si="16"/>
        <v>7991.81</v>
      </c>
      <c r="Q44" s="3">
        <v>0</v>
      </c>
      <c r="R44" s="3"/>
      <c r="S44" s="3">
        <v>999.19</v>
      </c>
      <c r="T44" s="3">
        <v>0.17</v>
      </c>
      <c r="U44" s="55">
        <f t="shared" si="11"/>
        <v>920.81</v>
      </c>
      <c r="V44" s="29"/>
      <c r="W44" s="3">
        <f>SUM(S44:U44)+G44+J44+K44</f>
        <v>5655.0099999999993</v>
      </c>
      <c r="X44" s="33">
        <f t="shared" si="12"/>
        <v>2336.8000000000011</v>
      </c>
      <c r="Y44" s="53">
        <v>463.06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2264.65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0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0.31</v>
      </c>
      <c r="U45" s="55"/>
      <c r="V45" s="29"/>
      <c r="W45" s="3">
        <f>SUM(S45:U45)+G45</f>
        <v>942.21999999999991</v>
      </c>
      <c r="X45" s="33">
        <f t="shared" si="12"/>
        <v>6796.5999999999995</v>
      </c>
      <c r="Y45" s="53">
        <v>455.49</v>
      </c>
      <c r="Z45" s="3">
        <v>0</v>
      </c>
      <c r="AA45" s="35">
        <v>0</v>
      </c>
      <c r="AB45" s="54">
        <f t="shared" si="15"/>
        <v>455.49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0">
        <v>15</v>
      </c>
      <c r="G46" s="31">
        <v>1754</v>
      </c>
      <c r="H46" s="3"/>
      <c r="I46" s="3"/>
      <c r="J46" s="3"/>
      <c r="K46" s="3"/>
      <c r="L46" s="3"/>
      <c r="M46" s="3"/>
      <c r="N46" s="51">
        <v>13.98</v>
      </c>
      <c r="O46" s="3"/>
      <c r="P46" s="3">
        <f t="shared" si="16"/>
        <v>7993.0800000000008</v>
      </c>
      <c r="Q46" s="3">
        <v>0</v>
      </c>
      <c r="R46" s="3"/>
      <c r="S46" s="3">
        <v>999.19</v>
      </c>
      <c r="T46" s="3">
        <v>-0.12</v>
      </c>
      <c r="U46" s="55">
        <f t="shared" ref="U46:U52" si="17">ROUND(E46*0.115,2)</f>
        <v>920.81</v>
      </c>
      <c r="V46" s="29"/>
      <c r="W46" s="3">
        <f>SUM(S46:U46)+G46</f>
        <v>3673.88</v>
      </c>
      <c r="X46" s="33">
        <f t="shared" si="12"/>
        <v>4319.2000000000007</v>
      </c>
      <c r="Y46" s="53">
        <v>463.06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2264.65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0">
        <v>15</v>
      </c>
      <c r="G47" s="31">
        <v>1512</v>
      </c>
      <c r="H47" s="3"/>
      <c r="I47" s="3"/>
      <c r="J47" s="3"/>
      <c r="K47" s="3"/>
      <c r="L47" s="3"/>
      <c r="M47" s="3"/>
      <c r="N47" s="51">
        <v>6.35</v>
      </c>
      <c r="O47" s="3"/>
      <c r="P47" s="3">
        <f t="shared" si="16"/>
        <v>8000.71</v>
      </c>
      <c r="Q47" s="3">
        <v>0</v>
      </c>
      <c r="R47" s="3"/>
      <c r="S47" s="3">
        <v>999.19</v>
      </c>
      <c r="T47" s="3">
        <v>-0.09</v>
      </c>
      <c r="U47" s="55">
        <f t="shared" si="17"/>
        <v>920.81</v>
      </c>
      <c r="V47" s="29"/>
      <c r="W47" s="3">
        <f>SUM(S47:U47)+G47</f>
        <v>3431.91</v>
      </c>
      <c r="X47" s="33">
        <f t="shared" si="12"/>
        <v>4568.8</v>
      </c>
      <c r="Y47" s="53">
        <v>463.06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2264.65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0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463.06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2264.65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0">
        <v>15</v>
      </c>
      <c r="G49" s="31">
        <v>3317.12</v>
      </c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-0.06</v>
      </c>
      <c r="U49" s="55">
        <f t="shared" si="17"/>
        <v>920.81</v>
      </c>
      <c r="V49" s="29"/>
      <c r="W49" s="3">
        <f>SUM(S49:U49)+G49</f>
        <v>5237.0599999999995</v>
      </c>
      <c r="X49" s="33">
        <f t="shared" si="12"/>
        <v>2770.0000000000009</v>
      </c>
      <c r="Y49" s="53">
        <v>463.06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2264.65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0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463.06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2264.65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0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0">
        <v>15</v>
      </c>
      <c r="G52" s="3"/>
      <c r="H52" s="3"/>
      <c r="I52" s="3"/>
      <c r="J52" s="3"/>
      <c r="K52" s="3"/>
      <c r="L52" s="3"/>
      <c r="M52" s="3"/>
      <c r="N52" s="51">
        <v>3.28</v>
      </c>
      <c r="O52" s="3"/>
      <c r="P52" s="3">
        <f t="shared" si="16"/>
        <v>5166.25</v>
      </c>
      <c r="Q52" s="3"/>
      <c r="R52" s="3"/>
      <c r="S52" s="3">
        <v>449.05</v>
      </c>
      <c r="T52" s="3">
        <v>-0.1</v>
      </c>
      <c r="U52" s="55">
        <f t="shared" si="17"/>
        <v>594.5</v>
      </c>
      <c r="V52" s="29"/>
      <c r="W52" s="3">
        <f>SUM(S52:U52)+G52</f>
        <v>1043.45</v>
      </c>
      <c r="X52" s="33">
        <f t="shared" si="12"/>
        <v>4122.8</v>
      </c>
      <c r="Y52" s="50">
        <v>383</v>
      </c>
      <c r="Z52" s="3">
        <f t="shared" si="18"/>
        <v>1059.76</v>
      </c>
      <c r="AA52" s="35">
        <f t="shared" si="19"/>
        <v>103.39</v>
      </c>
      <c r="AB52" s="54">
        <f t="shared" si="15"/>
        <v>1546.15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123076.51799999998</v>
      </c>
      <c r="F53" s="42"/>
      <c r="G53" s="42">
        <f>SUM(G35:G52)</f>
        <v>9513.7099999999991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73.28</v>
      </c>
      <c r="O53" s="42">
        <f t="shared" ref="O53:AB53" si="21">SUM(O35:O52)</f>
        <v>0</v>
      </c>
      <c r="P53" s="42">
        <f t="shared" si="21"/>
        <v>123003.23800000001</v>
      </c>
      <c r="Q53" s="42">
        <f t="shared" si="21"/>
        <v>0</v>
      </c>
      <c r="R53" s="42">
        <f t="shared" si="21"/>
        <v>0</v>
      </c>
      <c r="S53" s="42">
        <f t="shared" si="21"/>
        <v>14974.070000000002</v>
      </c>
      <c r="T53" s="42">
        <f>SUM(T35:T52)</f>
        <v>0.47000000000000008</v>
      </c>
      <c r="U53" s="42">
        <f t="shared" si="21"/>
        <v>13447.969999999996</v>
      </c>
      <c r="V53" s="42"/>
      <c r="W53" s="42">
        <f t="shared" si="21"/>
        <v>53835.239999999991</v>
      </c>
      <c r="X53" s="42">
        <f t="shared" si="21"/>
        <v>69167.998000000007</v>
      </c>
      <c r="Y53" s="42">
        <f t="shared" si="21"/>
        <v>7312.0300000000016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33623.350000000013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0.01</v>
      </c>
      <c r="U56" s="32">
        <v>0</v>
      </c>
      <c r="V56" s="29"/>
      <c r="W56" s="29">
        <f>SUM(S56:U56)+G56</f>
        <v>1043.48</v>
      </c>
      <c r="X56" s="47">
        <f t="shared" ref="X56:X61" si="22">P56-W56</f>
        <v>7170.8000000000011</v>
      </c>
      <c r="Y56" s="48">
        <v>468.9</v>
      </c>
      <c r="Z56" s="3">
        <v>0</v>
      </c>
      <c r="AA56" s="35">
        <v>0</v>
      </c>
      <c r="AB56" s="36">
        <f t="shared" ref="AB56:AB61" si="23">SUM(Y56:AA56)</f>
        <v>468.9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0">
        <v>15</v>
      </c>
      <c r="G57" s="31">
        <v>953</v>
      </c>
      <c r="H57" s="3"/>
      <c r="I57" s="3"/>
      <c r="J57" s="3"/>
      <c r="K57" s="3"/>
      <c r="L57" s="3"/>
      <c r="M57" s="3"/>
      <c r="N57" s="51">
        <v>12.71</v>
      </c>
      <c r="O57" s="3"/>
      <c r="P57" s="29">
        <f t="shared" ref="P57:P61" si="24">E57+-N57</f>
        <v>7994.35</v>
      </c>
      <c r="Q57" s="3"/>
      <c r="R57" s="3"/>
      <c r="S57" s="3">
        <v>999.19</v>
      </c>
      <c r="T57" s="3">
        <v>-0.25</v>
      </c>
      <c r="U57" s="32">
        <f t="shared" ref="U57:U61" si="25">ROUND(E57*0.115,2)</f>
        <v>920.81</v>
      </c>
      <c r="V57" s="29"/>
      <c r="W57" s="29">
        <f>SUM(S57:U57)+G57</f>
        <v>2872.75</v>
      </c>
      <c r="X57" s="33">
        <f t="shared" si="22"/>
        <v>5121.6000000000004</v>
      </c>
      <c r="Y57" s="53">
        <v>463.06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2264.65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0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0.15</v>
      </c>
      <c r="U58" s="32">
        <f t="shared" si="25"/>
        <v>889.96</v>
      </c>
      <c r="V58" s="29"/>
      <c r="W58" s="29">
        <f>SUM(S58:U58)+G58</f>
        <v>1832.02</v>
      </c>
      <c r="X58" s="33">
        <f t="shared" si="22"/>
        <v>5906.7999999999993</v>
      </c>
      <c r="Y58" s="53">
        <v>455.49</v>
      </c>
      <c r="Z58" s="3">
        <f t="shared" si="26"/>
        <v>1586.45</v>
      </c>
      <c r="AA58" s="35">
        <f t="shared" si="27"/>
        <v>154.78</v>
      </c>
      <c r="AB58" s="36">
        <f t="shared" si="23"/>
        <v>2196.7200000000003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0">
        <v>15</v>
      </c>
      <c r="G59" s="29"/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0.04</v>
      </c>
      <c r="U59" s="32">
        <f t="shared" si="25"/>
        <v>894.06</v>
      </c>
      <c r="V59" s="29"/>
      <c r="W59" s="29">
        <f>SUM(S59:U59)+G59</f>
        <v>1843.6</v>
      </c>
      <c r="X59" s="33">
        <f t="shared" si="22"/>
        <v>5930.7999999999993</v>
      </c>
      <c r="Y59" s="53">
        <v>456.5</v>
      </c>
      <c r="Z59" s="3">
        <f t="shared" si="26"/>
        <v>1593.75</v>
      </c>
      <c r="AA59" s="35">
        <f t="shared" si="27"/>
        <v>155.49</v>
      </c>
      <c r="AB59" s="36">
        <f t="shared" si="23"/>
        <v>2205.7399999999998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0">
        <v>15</v>
      </c>
      <c r="G60" s="3"/>
      <c r="H60" s="3"/>
      <c r="I60" s="3"/>
      <c r="J60" s="3"/>
      <c r="K60" s="3"/>
      <c r="L60" s="3"/>
      <c r="M60" s="3"/>
      <c r="N60" s="51">
        <v>2.4700000000000002</v>
      </c>
      <c r="O60" s="3"/>
      <c r="P60" s="29">
        <f t="shared" si="24"/>
        <v>7771.9299999999994</v>
      </c>
      <c r="Q60" s="3"/>
      <c r="R60" s="3"/>
      <c r="S60" s="3">
        <v>949.5</v>
      </c>
      <c r="T60" s="3">
        <v>0.17</v>
      </c>
      <c r="U60" s="32">
        <f t="shared" si="25"/>
        <v>894.06</v>
      </c>
      <c r="V60" s="29"/>
      <c r="W60" s="29">
        <f>SUM(S60:U60)+G60</f>
        <v>1843.73</v>
      </c>
      <c r="X60" s="33">
        <f t="shared" si="22"/>
        <v>5928.1999999999989</v>
      </c>
      <c r="Y60" s="53">
        <v>456.5</v>
      </c>
      <c r="Z60" s="3">
        <f t="shared" si="26"/>
        <v>1593.75</v>
      </c>
      <c r="AA60" s="35">
        <f t="shared" si="27"/>
        <v>155.49</v>
      </c>
      <c r="AB60" s="36">
        <f t="shared" si="23"/>
        <v>2205.7399999999998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0">
        <v>15</v>
      </c>
      <c r="G61" s="31">
        <v>3887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5930.6</v>
      </c>
      <c r="X61" s="33">
        <f t="shared" si="22"/>
        <v>1843.7999999999993</v>
      </c>
      <c r="Y61" s="53">
        <v>456.5</v>
      </c>
      <c r="Z61" s="3">
        <f t="shared" si="26"/>
        <v>1593.75</v>
      </c>
      <c r="AA61" s="35">
        <f t="shared" si="27"/>
        <v>155.49</v>
      </c>
      <c r="AB61" s="36">
        <f t="shared" si="23"/>
        <v>2205.7399999999998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47283.360000000001</v>
      </c>
      <c r="F62" s="42"/>
      <c r="G62" s="42">
        <f>SUM(G56:G61)</f>
        <v>4840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15.180000000000001</v>
      </c>
      <c r="O62" s="42">
        <f>SUM(O56:O61)</f>
        <v>0</v>
      </c>
      <c r="P62" s="42">
        <f>SUM(P56:P61)</f>
        <v>47268.18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0.16000000000000003</v>
      </c>
      <c r="U62" s="42">
        <f t="shared" si="28"/>
        <v>4492.95</v>
      </c>
      <c r="V62" s="42">
        <f t="shared" si="28"/>
        <v>200</v>
      </c>
      <c r="W62" s="42">
        <f t="shared" si="28"/>
        <v>15366.18</v>
      </c>
      <c r="X62" s="42">
        <f>SUM(X56:X61)</f>
        <v>31901.999999999996</v>
      </c>
      <c r="Y62" s="42">
        <f t="shared" si="28"/>
        <v>2756.95</v>
      </c>
      <c r="Z62" s="42">
        <f t="shared" si="28"/>
        <v>8009.15</v>
      </c>
      <c r="AA62" s="42">
        <f t="shared" si="28"/>
        <v>781.39</v>
      </c>
      <c r="AB62" s="42">
        <f t="shared" si="28"/>
        <v>11547.49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>
        <v>1.21</v>
      </c>
      <c r="O65" s="29"/>
      <c r="P65" s="29">
        <f>E65+-N65</f>
        <v>4341.29</v>
      </c>
      <c r="Q65" s="29"/>
      <c r="R65" s="29"/>
      <c r="S65" s="3">
        <v>337.28</v>
      </c>
      <c r="T65" s="3">
        <v>0.01</v>
      </c>
      <c r="U65" s="32"/>
      <c r="V65" s="29"/>
      <c r="W65" s="29">
        <f>SUM(S65:U65)+G65</f>
        <v>337.28999999999996</v>
      </c>
      <c r="X65" s="33">
        <f t="shared" ref="X65:X69" si="29">P65-W65</f>
        <v>4004</v>
      </c>
      <c r="Y65" s="48">
        <v>359.66</v>
      </c>
      <c r="Z65" s="3"/>
      <c r="AA65" s="35"/>
      <c r="AB65" s="36">
        <f t="shared" ref="AB65:AB69" si="30">SUM(Y65:AA65)</f>
        <v>359.66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0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359.66</v>
      </c>
      <c r="Z66" s="3"/>
      <c r="AA66" s="35"/>
      <c r="AB66" s="36">
        <f t="shared" si="30"/>
        <v>359.66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0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359.66</v>
      </c>
      <c r="Z67" s="3"/>
      <c r="AA67" s="35"/>
      <c r="AB67" s="36">
        <f t="shared" si="30"/>
        <v>359.66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0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359.66</v>
      </c>
      <c r="Z68" s="3"/>
      <c r="AA68" s="35"/>
      <c r="AB68" s="36">
        <f t="shared" si="30"/>
        <v>359.66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f>3000/15*14</f>
        <v>2800</v>
      </c>
      <c r="F69" s="70">
        <v>14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2800</v>
      </c>
      <c r="Q69" s="3"/>
      <c r="R69" s="3"/>
      <c r="S69" s="3">
        <v>24.08</v>
      </c>
      <c r="T69" s="3">
        <v>0.12</v>
      </c>
      <c r="U69" s="32"/>
      <c r="V69" s="29"/>
      <c r="W69" s="29">
        <f>SUM(S69:U69)+G69</f>
        <v>24.2</v>
      </c>
      <c r="X69" s="33">
        <f t="shared" si="29"/>
        <v>2775.8</v>
      </c>
      <c r="Y69" s="53">
        <v>333.49</v>
      </c>
      <c r="Z69" s="3"/>
      <c r="AA69" s="35"/>
      <c r="AB69" s="36">
        <f t="shared" si="30"/>
        <v>333.49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20170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1.21</v>
      </c>
      <c r="O70" s="42">
        <f t="shared" si="32"/>
        <v>0</v>
      </c>
      <c r="P70" s="42">
        <f t="shared" si="32"/>
        <v>20168.79</v>
      </c>
      <c r="Q70" s="42">
        <f t="shared" si="32"/>
        <v>0</v>
      </c>
      <c r="R70" s="42">
        <f t="shared" si="32"/>
        <v>0</v>
      </c>
      <c r="S70" s="42">
        <f t="shared" si="32"/>
        <v>1373.1999999999998</v>
      </c>
      <c r="T70" s="42">
        <f t="shared" si="32"/>
        <v>0.19</v>
      </c>
      <c r="U70" s="42">
        <f t="shared" si="32"/>
        <v>0</v>
      </c>
      <c r="V70" s="42">
        <f t="shared" si="32"/>
        <v>0</v>
      </c>
      <c r="W70" s="42">
        <f t="shared" si="32"/>
        <v>1373.3899999999999</v>
      </c>
      <c r="X70" s="42">
        <f t="shared" si="32"/>
        <v>18795.399999999998</v>
      </c>
      <c r="Y70" s="42">
        <f t="shared" si="32"/>
        <v>1772.13</v>
      </c>
      <c r="Z70" s="42">
        <f t="shared" si="32"/>
        <v>0</v>
      </c>
      <c r="AA70" s="42">
        <f t="shared" si="32"/>
        <v>0</v>
      </c>
      <c r="AB70" s="42">
        <f t="shared" si="32"/>
        <v>1772.13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162</v>
      </c>
      <c r="D72" s="1"/>
      <c r="E72" s="67">
        <f>E9+E25+E32+E53+E62+E70</f>
        <v>342628.27733333327</v>
      </c>
      <c r="F72" s="67">
        <f t="shared" ref="F72:AB72" si="33">F9+F25+F32+F53+F62+F70</f>
        <v>0</v>
      </c>
      <c r="G72" s="67">
        <f t="shared" si="33"/>
        <v>34696.449999999997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103.04</v>
      </c>
      <c r="O72" s="67">
        <f t="shared" si="33"/>
        <v>0</v>
      </c>
      <c r="P72" s="67">
        <f t="shared" si="33"/>
        <v>342525.23733333329</v>
      </c>
      <c r="Q72" s="67">
        <f t="shared" si="33"/>
        <v>0</v>
      </c>
      <c r="R72" s="67">
        <f t="shared" si="33"/>
        <v>0</v>
      </c>
      <c r="S72" s="67">
        <f t="shared" si="33"/>
        <v>42609.86</v>
      </c>
      <c r="T72" s="67">
        <f t="shared" si="33"/>
        <v>0.36000000000000004</v>
      </c>
      <c r="U72" s="67">
        <f t="shared" si="33"/>
        <v>35546.94999999999</v>
      </c>
      <c r="V72" s="67">
        <f t="shared" si="33"/>
        <v>200</v>
      </c>
      <c r="W72" s="67">
        <f t="shared" si="33"/>
        <v>128952.64</v>
      </c>
      <c r="X72" s="67">
        <f t="shared" si="33"/>
        <v>213572.59733333331</v>
      </c>
      <c r="Y72" s="67">
        <f t="shared" si="33"/>
        <v>20429.260000000002</v>
      </c>
      <c r="Z72" s="67">
        <f t="shared" si="33"/>
        <v>63366.400000000001</v>
      </c>
      <c r="AA72" s="67">
        <f t="shared" si="33"/>
        <v>6182.079999999999</v>
      </c>
      <c r="AB72" s="67">
        <f t="shared" si="33"/>
        <v>89977.74000000002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E7+6955+E12+E13+E14+E15+E16+E17+E18+E19+E20+E21+E22+E23+E24+E28+E29+E30+8007.06+E36+E37+E38+E39+E40+E41+E42+8007.06+E44+E46+E47+E48+E49+E50+E51+E52+E57+E58+E59+E60+E61</f>
        <v>309104.06000000011</v>
      </c>
      <c r="F74" s="3">
        <f>E74*17.5%</f>
        <v>54093.210500000016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309104.06000000011</v>
      </c>
      <c r="F75" s="3">
        <f>E75*3%</f>
        <v>9273.1218000000026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63366.332300000016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73"/>
      <c r="F83" s="73"/>
      <c r="G83" s="70"/>
      <c r="H83" s="70"/>
      <c r="I83" s="70"/>
      <c r="J83" s="70"/>
      <c r="K83" s="70"/>
      <c r="L83" s="70"/>
      <c r="M83" s="70"/>
      <c r="N83" s="1"/>
      <c r="O83" s="1"/>
      <c r="P83" s="1"/>
      <c r="Q83" s="1"/>
      <c r="R83" s="1"/>
      <c r="S83" s="1"/>
      <c r="T83" s="1"/>
      <c r="U83" s="74"/>
      <c r="V83" s="74"/>
      <c r="W83" s="74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75" t="s">
        <v>165</v>
      </c>
      <c r="F84" s="74"/>
      <c r="G84" s="70"/>
      <c r="H84" s="70"/>
      <c r="I84" s="70"/>
      <c r="J84" s="70"/>
      <c r="K84" s="70"/>
      <c r="L84" s="70"/>
      <c r="M84" s="70"/>
      <c r="N84" s="1"/>
      <c r="O84" s="1"/>
      <c r="P84" s="1"/>
      <c r="Q84" s="1"/>
      <c r="R84" s="1"/>
      <c r="S84" s="1"/>
      <c r="T84" s="1"/>
      <c r="U84" s="1"/>
      <c r="V84" s="1"/>
      <c r="W84" s="1"/>
      <c r="X84" s="76" t="s">
        <v>166</v>
      </c>
      <c r="Y84" s="76"/>
      <c r="Z84" s="70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abSelected="1" workbookViewId="0">
      <selection sqref="A1:AB87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1" t="s">
        <v>168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1"/>
      <c r="X4" s="71"/>
      <c r="Y4" s="71"/>
      <c r="Z4" s="71"/>
      <c r="AA4" s="71"/>
      <c r="AB4" s="71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7.0000000000000007E-2</v>
      </c>
      <c r="U7" s="32">
        <f>ROUND(E7*0.115,2)</f>
        <v>2777.11</v>
      </c>
      <c r="V7" s="29"/>
      <c r="W7" s="29">
        <f>SUM(S7:U7)+G7</f>
        <v>12663</v>
      </c>
      <c r="X7" s="33">
        <f>P7-W7</f>
        <v>11485.8</v>
      </c>
      <c r="Y7" s="34">
        <v>918.51</v>
      </c>
      <c r="Z7" s="29">
        <f>ROUND(+E7*17.5%,2)+ROUND(E7*3%,2)</f>
        <v>4950.5</v>
      </c>
      <c r="AA7" s="35">
        <f>ROUND(+E7*2%,2)</f>
        <v>482.98</v>
      </c>
      <c r="AB7" s="36">
        <f>SUM(Y7:AA7)</f>
        <v>6351.99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>
        <v>8.83</v>
      </c>
      <c r="O8" s="29"/>
      <c r="P8" s="29">
        <f>E8+-N8</f>
        <v>6946.17</v>
      </c>
      <c r="Q8" s="29">
        <v>0</v>
      </c>
      <c r="R8" s="29"/>
      <c r="S8" s="29">
        <v>774.5</v>
      </c>
      <c r="T8" s="29">
        <v>-0.16</v>
      </c>
      <c r="U8" s="32">
        <f>ROUND(E8*0.115,2)</f>
        <v>799.83</v>
      </c>
      <c r="V8" s="29"/>
      <c r="W8" s="29">
        <f>SUM(S8:U8)+G8</f>
        <v>1574.17</v>
      </c>
      <c r="X8" s="33">
        <f>P8-W8</f>
        <v>5372</v>
      </c>
      <c r="Y8" s="34">
        <v>433.38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1998.2600000000002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8.83</v>
      </c>
      <c r="O9" s="42">
        <f>SUM(O7:O8)</f>
        <v>0</v>
      </c>
      <c r="P9" s="42">
        <f>SUM(P7:P8)</f>
        <v>31094.97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-0.09</v>
      </c>
      <c r="U9" s="42">
        <f>SUM(U7:U8)</f>
        <v>3576.94</v>
      </c>
      <c r="V9" s="42"/>
      <c r="W9" s="42">
        <f t="shared" si="0"/>
        <v>14237.17</v>
      </c>
      <c r="X9" s="42">
        <f>SUM(X7:X8)</f>
        <v>16857.8</v>
      </c>
      <c r="Y9" s="42">
        <f t="shared" si="0"/>
        <v>1351.8899999999999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8350.25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31">
        <v>2858</v>
      </c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6849.6</v>
      </c>
      <c r="X12" s="33">
        <f>P12-W12</f>
        <v>7400.4</v>
      </c>
      <c r="Y12" s="34">
        <v>639.22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3845.4700000000003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589.84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3402.34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4.54</v>
      </c>
      <c r="O15" s="46"/>
      <c r="P15" s="29">
        <f t="shared" si="2"/>
        <v>9520.4599999999991</v>
      </c>
      <c r="Q15" s="29">
        <v>0</v>
      </c>
      <c r="R15" s="29"/>
      <c r="S15" s="29">
        <v>1323.44</v>
      </c>
      <c r="T15" s="29">
        <v>0.04</v>
      </c>
      <c r="U15" s="32">
        <f t="shared" ref="U15:U24" si="3">ROUND(E15*0.115,2)</f>
        <v>1095.3800000000001</v>
      </c>
      <c r="V15" s="29"/>
      <c r="W15" s="29">
        <f t="shared" ref="W15:W22" si="4">SUM(S15:U15)+G15</f>
        <v>4418.8600000000006</v>
      </c>
      <c r="X15" s="33">
        <f t="shared" ref="X15:X24" si="5">P15-W15</f>
        <v>5101.5999999999985</v>
      </c>
      <c r="Y15" s="34">
        <v>505.89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2649.02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0">
        <v>15</v>
      </c>
      <c r="G16" s="31">
        <v>2576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3774.0299999999997</v>
      </c>
      <c r="X16" s="33">
        <f t="shared" si="5"/>
        <v>1943.1999999999998</v>
      </c>
      <c r="Y16" s="50">
        <v>398.45</v>
      </c>
      <c r="Z16" s="3">
        <f t="shared" si="6"/>
        <v>1172.04</v>
      </c>
      <c r="AA16" s="35">
        <f t="shared" si="7"/>
        <v>114.34</v>
      </c>
      <c r="AB16" s="36">
        <f t="shared" si="1"/>
        <v>1684.83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0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398.45</v>
      </c>
      <c r="Z17" s="3">
        <f t="shared" si="6"/>
        <v>1172.04</v>
      </c>
      <c r="AA17" s="35">
        <f t="shared" si="7"/>
        <v>114.34</v>
      </c>
      <c r="AB17" s="36">
        <f t="shared" si="1"/>
        <v>1684.83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0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383</v>
      </c>
      <c r="Z18" s="3">
        <f t="shared" si="6"/>
        <v>1059.76</v>
      </c>
      <c r="AA18" s="35">
        <f t="shared" si="7"/>
        <v>103.39</v>
      </c>
      <c r="AB18" s="36">
        <f t="shared" si="1"/>
        <v>1546.15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0">
        <v>15</v>
      </c>
      <c r="G19" s="31">
        <v>1699.53</v>
      </c>
      <c r="H19" s="51"/>
      <c r="I19" s="51"/>
      <c r="J19" s="51"/>
      <c r="K19" s="51"/>
      <c r="L19" s="51"/>
      <c r="M19" s="51"/>
      <c r="N19" s="49">
        <v>5.44</v>
      </c>
      <c r="O19" s="3"/>
      <c r="P19" s="29">
        <f t="shared" si="2"/>
        <v>5711.79</v>
      </c>
      <c r="Q19" s="3"/>
      <c r="R19" s="3"/>
      <c r="S19" s="3">
        <v>540.55999999999995</v>
      </c>
      <c r="T19" s="3">
        <v>-0.18</v>
      </c>
      <c r="U19" s="32">
        <f t="shared" si="3"/>
        <v>657.48</v>
      </c>
      <c r="V19" s="29"/>
      <c r="W19" s="3">
        <f t="shared" si="4"/>
        <v>2897.3900000000003</v>
      </c>
      <c r="X19" s="33">
        <f t="shared" si="5"/>
        <v>2814.3999999999996</v>
      </c>
      <c r="Y19" s="50">
        <v>398.45</v>
      </c>
      <c r="Z19" s="3">
        <f t="shared" si="6"/>
        <v>1172.04</v>
      </c>
      <c r="AA19" s="35">
        <f t="shared" si="7"/>
        <v>114.34</v>
      </c>
      <c r="AB19" s="36">
        <f t="shared" si="1"/>
        <v>1684.83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f>5169.53/15*8</f>
        <v>2757.0826666666667</v>
      </c>
      <c r="F20" s="70">
        <v>8</v>
      </c>
      <c r="G20" s="31">
        <v>1231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2757.0826666666667</v>
      </c>
      <c r="Q20" s="3"/>
      <c r="R20" s="3"/>
      <c r="S20" s="3">
        <v>164.79</v>
      </c>
      <c r="T20" s="3">
        <v>-0.01</v>
      </c>
      <c r="U20" s="32">
        <v>594.5</v>
      </c>
      <c r="V20" s="29"/>
      <c r="W20" s="3">
        <f t="shared" si="4"/>
        <v>1990.28</v>
      </c>
      <c r="X20" s="33">
        <f t="shared" si="5"/>
        <v>766.80266666666671</v>
      </c>
      <c r="Y20" s="50">
        <v>383</v>
      </c>
      <c r="Z20" s="3">
        <v>1059.76</v>
      </c>
      <c r="AA20" s="35">
        <v>103.39</v>
      </c>
      <c r="AB20" s="36">
        <f t="shared" si="1"/>
        <v>1546.15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-0.21</v>
      </c>
      <c r="U21" s="32">
        <f t="shared" si="3"/>
        <v>635.80999999999995</v>
      </c>
      <c r="V21" s="29"/>
      <c r="W21" s="3">
        <f t="shared" si="4"/>
        <v>1142.4000000000001</v>
      </c>
      <c r="X21" s="47">
        <f t="shared" si="5"/>
        <v>4386.3999999999996</v>
      </c>
      <c r="Y21" s="34">
        <v>393.14</v>
      </c>
      <c r="Z21" s="3">
        <f t="shared" si="6"/>
        <v>1133.4000000000001</v>
      </c>
      <c r="AA21" s="35">
        <f t="shared" si="7"/>
        <v>110.58</v>
      </c>
      <c r="AB21" s="36">
        <f t="shared" si="1"/>
        <v>1637.12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0">
        <v>15</v>
      </c>
      <c r="G22" s="29"/>
      <c r="H22" s="3"/>
      <c r="I22" s="3"/>
      <c r="J22" s="3"/>
      <c r="K22" s="3"/>
      <c r="L22" s="3"/>
      <c r="M22" s="3"/>
      <c r="N22" s="51">
        <v>1.1000000000000001</v>
      </c>
      <c r="O22" s="3"/>
      <c r="P22" s="29">
        <f t="shared" si="2"/>
        <v>6953.9</v>
      </c>
      <c r="Q22" s="3"/>
      <c r="R22" s="3"/>
      <c r="S22" s="29">
        <v>774.5</v>
      </c>
      <c r="T22" s="3">
        <v>-0.23</v>
      </c>
      <c r="U22" s="32">
        <f t="shared" si="3"/>
        <v>799.83</v>
      </c>
      <c r="V22" s="29"/>
      <c r="W22" s="3">
        <f t="shared" si="4"/>
        <v>1574.1</v>
      </c>
      <c r="X22" s="33">
        <f t="shared" si="5"/>
        <v>5379.7999999999993</v>
      </c>
      <c r="Y22" s="50">
        <v>433.38</v>
      </c>
      <c r="Z22" s="3">
        <f t="shared" si="6"/>
        <v>1425.7800000000002</v>
      </c>
      <c r="AA22" s="35">
        <f t="shared" si="7"/>
        <v>139.1</v>
      </c>
      <c r="AB22" s="36">
        <f t="shared" si="1"/>
        <v>1998.2600000000002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0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/>
      <c r="W23" s="3">
        <f>SUM(S23:V23)+G23</f>
        <v>1988.08</v>
      </c>
      <c r="X23" s="33">
        <f t="shared" si="5"/>
        <v>6226.2000000000007</v>
      </c>
      <c r="Y23" s="50">
        <v>468.91</v>
      </c>
      <c r="Z23" s="3">
        <f t="shared" si="6"/>
        <v>1683.93</v>
      </c>
      <c r="AA23" s="35">
        <f t="shared" si="7"/>
        <v>164.29</v>
      </c>
      <c r="AB23" s="36">
        <f t="shared" si="1"/>
        <v>2317.13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0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392.32</v>
      </c>
      <c r="Z24" s="3">
        <f t="shared" si="6"/>
        <v>1127.5</v>
      </c>
      <c r="AA24" s="35">
        <f t="shared" si="7"/>
        <v>110</v>
      </c>
      <c r="AB24" s="36">
        <f t="shared" si="1"/>
        <v>1629.82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87551.382666666657</v>
      </c>
      <c r="F25" s="42"/>
      <c r="G25" s="42">
        <f>SUM(G12:G24)</f>
        <v>13391.74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11.08</v>
      </c>
      <c r="O25" s="42">
        <f>SUM(O12:O22)</f>
        <v>0</v>
      </c>
      <c r="P25" s="42">
        <f t="shared" ref="P25:AB25" si="8">SUM(P12:P24)</f>
        <v>87540.302666666656</v>
      </c>
      <c r="Q25" s="42">
        <f t="shared" si="8"/>
        <v>0</v>
      </c>
      <c r="R25" s="42">
        <f t="shared" si="8"/>
        <v>0</v>
      </c>
      <c r="S25" s="42">
        <f t="shared" si="8"/>
        <v>10697.41</v>
      </c>
      <c r="T25" s="42">
        <f t="shared" si="8"/>
        <v>-0.70000000000000007</v>
      </c>
      <c r="U25" s="42">
        <f t="shared" si="8"/>
        <v>10345.849999999999</v>
      </c>
      <c r="V25" s="42">
        <f t="shared" si="8"/>
        <v>0</v>
      </c>
      <c r="W25" s="42">
        <f t="shared" si="8"/>
        <v>34434.299999999996</v>
      </c>
      <c r="X25" s="42">
        <f t="shared" si="8"/>
        <v>53106.00266666666</v>
      </c>
      <c r="Y25" s="42">
        <f t="shared" si="8"/>
        <v>5384.0499999999984</v>
      </c>
      <c r="Z25" s="42">
        <f t="shared" si="8"/>
        <v>18442.629999999997</v>
      </c>
      <c r="AA25" s="42">
        <f t="shared" si="8"/>
        <v>1799.27</v>
      </c>
      <c r="AB25" s="42">
        <f t="shared" si="8"/>
        <v>25625.95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0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463.06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2264.65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0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463.06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2264.65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0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463.06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2264.65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0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463.06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2264.65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1852.24</v>
      </c>
      <c r="Z32" s="42">
        <f t="shared" si="10"/>
        <v>6565.8</v>
      </c>
      <c r="AA32" s="42">
        <f t="shared" si="10"/>
        <v>640.55999999999995</v>
      </c>
      <c r="AB32" s="42">
        <f t="shared" si="10"/>
        <v>9058.6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0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0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0.14000000000000001</v>
      </c>
      <c r="U36" s="55">
        <f t="shared" ref="U36:U44" si="11">ROUND(E36*0.115,2)</f>
        <v>920.81</v>
      </c>
      <c r="V36" s="29"/>
      <c r="W36" s="3">
        <f>SUM(S36:U36)+G36</f>
        <v>3265.2599999999998</v>
      </c>
      <c r="X36" s="33">
        <f t="shared" ref="X36:X52" si="12">P36-W36</f>
        <v>4741.8000000000011</v>
      </c>
      <c r="Y36" s="53">
        <v>463.06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2264.65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0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463.06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2264.65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0">
        <v>15</v>
      </c>
      <c r="G38" s="31">
        <v>401.72</v>
      </c>
      <c r="H38" s="3"/>
      <c r="I38" s="3"/>
      <c r="J38" s="3"/>
      <c r="K38" s="3"/>
      <c r="L38" s="3"/>
      <c r="M38" s="3"/>
      <c r="N38" s="51">
        <v>2.61</v>
      </c>
      <c r="O38" s="3"/>
      <c r="P38" s="3">
        <f t="shared" si="16"/>
        <v>8211.67</v>
      </c>
      <c r="Q38" s="3">
        <v>0</v>
      </c>
      <c r="R38" s="3"/>
      <c r="S38" s="3">
        <v>1043.47</v>
      </c>
      <c r="T38" s="3">
        <v>0.04</v>
      </c>
      <c r="U38" s="55">
        <f t="shared" si="11"/>
        <v>944.64</v>
      </c>
      <c r="V38" s="29"/>
      <c r="W38" s="3">
        <f>SUM(S38:U38)+G38</f>
        <v>2389.87</v>
      </c>
      <c r="X38" s="33">
        <f t="shared" si="12"/>
        <v>5821.8</v>
      </c>
      <c r="Y38" s="53">
        <v>468.91</v>
      </c>
      <c r="Z38" s="3">
        <f t="shared" si="13"/>
        <v>1683.93</v>
      </c>
      <c r="AA38" s="35">
        <f t="shared" si="14"/>
        <v>164.29</v>
      </c>
      <c r="AB38" s="54">
        <f t="shared" si="15"/>
        <v>2317.13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0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463.06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2264.65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0">
        <v>15</v>
      </c>
      <c r="G40" s="29"/>
      <c r="H40" s="3"/>
      <c r="I40" s="3"/>
      <c r="J40" s="3"/>
      <c r="K40" s="3"/>
      <c r="L40" s="3"/>
      <c r="M40" s="3"/>
      <c r="N40" s="49">
        <v>6.35</v>
      </c>
      <c r="O40" s="3"/>
      <c r="P40" s="3">
        <f t="shared" si="16"/>
        <v>8000.71</v>
      </c>
      <c r="Q40" s="3">
        <v>0</v>
      </c>
      <c r="R40" s="3"/>
      <c r="S40" s="3">
        <v>999.19</v>
      </c>
      <c r="T40" s="3">
        <v>-0.09</v>
      </c>
      <c r="U40" s="55">
        <f t="shared" si="11"/>
        <v>920.81</v>
      </c>
      <c r="V40" s="29"/>
      <c r="W40" s="3">
        <f>SUM(S40:U40)+G40</f>
        <v>1919.9099999999999</v>
      </c>
      <c r="X40" s="33">
        <f t="shared" si="12"/>
        <v>6080.8</v>
      </c>
      <c r="Y40" s="53">
        <v>463.06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2264.65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0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-0.05</v>
      </c>
      <c r="U41" s="55">
        <f t="shared" si="11"/>
        <v>889.96</v>
      </c>
      <c r="V41" s="29"/>
      <c r="W41" s="3">
        <f>SUM(S41:U41)+G41</f>
        <v>1831.8200000000002</v>
      </c>
      <c r="X41" s="33">
        <f t="shared" si="12"/>
        <v>5907</v>
      </c>
      <c r="Y41" s="53">
        <v>455.49</v>
      </c>
      <c r="Z41" s="3">
        <f t="shared" si="13"/>
        <v>1586.45</v>
      </c>
      <c r="AA41" s="35">
        <f t="shared" si="14"/>
        <v>154.78</v>
      </c>
      <c r="AB41" s="54">
        <f t="shared" si="15"/>
        <v>2196.7200000000003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0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-0.05</v>
      </c>
      <c r="U42" s="55">
        <f t="shared" si="11"/>
        <v>889.96</v>
      </c>
      <c r="V42" s="29"/>
      <c r="W42" s="3">
        <f>SUM(S42:U42)+G42</f>
        <v>1831.8200000000002</v>
      </c>
      <c r="X42" s="33">
        <f t="shared" si="12"/>
        <v>5907</v>
      </c>
      <c r="Y42" s="53">
        <v>455.49</v>
      </c>
      <c r="Z42" s="3">
        <f t="shared" si="13"/>
        <v>1586.45</v>
      </c>
      <c r="AA42" s="35">
        <f t="shared" si="14"/>
        <v>154.78</v>
      </c>
      <c r="AB42" s="54">
        <f t="shared" si="15"/>
        <v>2196.7200000000003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0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0.17</v>
      </c>
      <c r="U43" s="55">
        <f t="shared" si="11"/>
        <v>920.81</v>
      </c>
      <c r="V43" s="29"/>
      <c r="W43" s="3">
        <f>SUM(S43:U43)+G43+J43+K43+L43+M43</f>
        <v>5676.6600000000017</v>
      </c>
      <c r="X43" s="33">
        <f t="shared" si="12"/>
        <v>2330.3999999999987</v>
      </c>
      <c r="Y43" s="53">
        <v>463.06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2264.65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0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>
        <v>53.38</v>
      </c>
      <c r="O44" s="3"/>
      <c r="P44" s="3">
        <f t="shared" si="16"/>
        <v>7953.68</v>
      </c>
      <c r="Q44" s="3">
        <v>0</v>
      </c>
      <c r="R44" s="3"/>
      <c r="S44" s="3">
        <v>999.19</v>
      </c>
      <c r="T44" s="3">
        <v>0.04</v>
      </c>
      <c r="U44" s="55">
        <f t="shared" si="11"/>
        <v>920.81</v>
      </c>
      <c r="V44" s="29"/>
      <c r="W44" s="3">
        <f>SUM(S44:U44)+G44+J44+K44</f>
        <v>5654.88</v>
      </c>
      <c r="X44" s="33">
        <f t="shared" si="12"/>
        <v>2298.8000000000002</v>
      </c>
      <c r="Y44" s="53">
        <v>463.06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2264.65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0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0.11</v>
      </c>
      <c r="U45" s="55"/>
      <c r="V45" s="29"/>
      <c r="W45" s="3">
        <f>SUM(S45:U45)+G45</f>
        <v>942.02</v>
      </c>
      <c r="X45" s="33">
        <f t="shared" si="12"/>
        <v>6796.7999999999993</v>
      </c>
      <c r="Y45" s="53">
        <v>455.49</v>
      </c>
      <c r="Z45" s="3">
        <v>0</v>
      </c>
      <c r="AA45" s="35">
        <v>0</v>
      </c>
      <c r="AB45" s="54">
        <f t="shared" si="15"/>
        <v>455.49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0">
        <v>15</v>
      </c>
      <c r="G46" s="31">
        <v>1754</v>
      </c>
      <c r="H46" s="3"/>
      <c r="I46" s="3"/>
      <c r="J46" s="3"/>
      <c r="K46" s="3"/>
      <c r="L46" s="3"/>
      <c r="M46" s="3"/>
      <c r="N46" s="51">
        <v>2.54</v>
      </c>
      <c r="O46" s="3"/>
      <c r="P46" s="3">
        <f t="shared" si="16"/>
        <v>8004.52</v>
      </c>
      <c r="Q46" s="3">
        <v>0</v>
      </c>
      <c r="R46" s="3"/>
      <c r="S46" s="3">
        <v>999.19</v>
      </c>
      <c r="T46" s="3">
        <v>0.12</v>
      </c>
      <c r="U46" s="55">
        <f t="shared" ref="U46:U52" si="17">ROUND(E46*0.115,2)</f>
        <v>920.81</v>
      </c>
      <c r="V46" s="29"/>
      <c r="W46" s="3">
        <f>SUM(S46:U46)+G46</f>
        <v>3674.12</v>
      </c>
      <c r="X46" s="33">
        <f t="shared" si="12"/>
        <v>4330.4000000000005</v>
      </c>
      <c r="Y46" s="53">
        <v>463.06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2264.65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0">
        <v>15</v>
      </c>
      <c r="G47" s="31">
        <v>1512</v>
      </c>
      <c r="H47" s="3"/>
      <c r="I47" s="3"/>
      <c r="J47" s="3"/>
      <c r="K47" s="3"/>
      <c r="L47" s="3"/>
      <c r="M47" s="3"/>
      <c r="N47" s="51"/>
      <c r="O47" s="3"/>
      <c r="P47" s="3">
        <f t="shared" si="16"/>
        <v>8007.06</v>
      </c>
      <c r="Q47" s="3">
        <v>0</v>
      </c>
      <c r="R47" s="3"/>
      <c r="S47" s="3">
        <v>999.19</v>
      </c>
      <c r="T47" s="3">
        <v>0.06</v>
      </c>
      <c r="U47" s="55">
        <f t="shared" si="17"/>
        <v>920.81</v>
      </c>
      <c r="V47" s="29"/>
      <c r="W47" s="3">
        <f>SUM(S47:U47)+G47</f>
        <v>3432.06</v>
      </c>
      <c r="X47" s="33">
        <f t="shared" si="12"/>
        <v>4575</v>
      </c>
      <c r="Y47" s="53">
        <v>463.06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2264.65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0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0.24</v>
      </c>
      <c r="U48" s="55">
        <f t="shared" si="17"/>
        <v>920.81</v>
      </c>
      <c r="V48" s="29"/>
      <c r="W48" s="3">
        <f>SUM(S48:U48)+G48+I48</f>
        <v>5916.86</v>
      </c>
      <c r="X48" s="33">
        <f t="shared" si="12"/>
        <v>2090.2000000000007</v>
      </c>
      <c r="Y48" s="53">
        <v>463.06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2264.65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0">
        <v>15</v>
      </c>
      <c r="G49" s="31">
        <v>3317.08</v>
      </c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-0.02</v>
      </c>
      <c r="U49" s="55">
        <f t="shared" si="17"/>
        <v>920.81</v>
      </c>
      <c r="V49" s="29"/>
      <c r="W49" s="3">
        <f>SUM(S49:U49)+G49</f>
        <v>5237.0599999999995</v>
      </c>
      <c r="X49" s="33">
        <f t="shared" si="12"/>
        <v>2770.0000000000009</v>
      </c>
      <c r="Y49" s="53">
        <v>463.06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2264.65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0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463.06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2264.65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0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0">
        <v>15</v>
      </c>
      <c r="G52" s="3"/>
      <c r="H52" s="3"/>
      <c r="I52" s="3"/>
      <c r="J52" s="3"/>
      <c r="K52" s="3"/>
      <c r="L52" s="3"/>
      <c r="M52" s="3"/>
      <c r="N52" s="51">
        <v>6.56</v>
      </c>
      <c r="O52" s="3"/>
      <c r="P52" s="3">
        <f t="shared" si="16"/>
        <v>5162.9699999999993</v>
      </c>
      <c r="Q52" s="3"/>
      <c r="R52" s="3"/>
      <c r="S52" s="3">
        <v>449.05</v>
      </c>
      <c r="T52" s="3">
        <v>-0.18</v>
      </c>
      <c r="U52" s="55">
        <f t="shared" si="17"/>
        <v>594.5</v>
      </c>
      <c r="V52" s="29"/>
      <c r="W52" s="3">
        <f>SUM(S52:U52)+G52</f>
        <v>1043.3699999999999</v>
      </c>
      <c r="X52" s="33">
        <f t="shared" si="12"/>
        <v>4119.5999999999995</v>
      </c>
      <c r="Y52" s="50">
        <v>383</v>
      </c>
      <c r="Z52" s="3">
        <f t="shared" si="18"/>
        <v>1059.76</v>
      </c>
      <c r="AA52" s="35">
        <f t="shared" si="19"/>
        <v>103.39</v>
      </c>
      <c r="AB52" s="54">
        <f t="shared" si="15"/>
        <v>1546.15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124677.93</v>
      </c>
      <c r="F53" s="42"/>
      <c r="G53" s="42">
        <f>SUM(G35:G52)</f>
        <v>9513.67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71.440000000000012</v>
      </c>
      <c r="O53" s="42">
        <f t="shared" ref="O53:AB53" si="21">SUM(O35:O52)</f>
        <v>0</v>
      </c>
      <c r="P53" s="42">
        <f t="shared" si="21"/>
        <v>124606.49</v>
      </c>
      <c r="Q53" s="42">
        <f t="shared" si="21"/>
        <v>0</v>
      </c>
      <c r="R53" s="42">
        <f t="shared" si="21"/>
        <v>0</v>
      </c>
      <c r="S53" s="42">
        <f t="shared" si="21"/>
        <v>15309.340000000002</v>
      </c>
      <c r="T53" s="42">
        <f>SUM(T35:T52)</f>
        <v>0.69</v>
      </c>
      <c r="U53" s="42">
        <f t="shared" si="21"/>
        <v>13447.969999999996</v>
      </c>
      <c r="V53" s="42"/>
      <c r="W53" s="42">
        <f t="shared" si="21"/>
        <v>54170.69</v>
      </c>
      <c r="X53" s="42">
        <f t="shared" si="21"/>
        <v>70435.800000000017</v>
      </c>
      <c r="Y53" s="42">
        <f t="shared" si="21"/>
        <v>7312.0400000000018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33623.360000000015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0.01</v>
      </c>
      <c r="U56" s="32">
        <v>0</v>
      </c>
      <c r="V56" s="29"/>
      <c r="W56" s="29">
        <f>SUM(S56:U56)+G56</f>
        <v>1043.48</v>
      </c>
      <c r="X56" s="47">
        <f t="shared" ref="X56:X61" si="22">P56-W56</f>
        <v>7170.8000000000011</v>
      </c>
      <c r="Y56" s="48">
        <v>468.91</v>
      </c>
      <c r="Z56" s="3">
        <v>0</v>
      </c>
      <c r="AA56" s="35">
        <v>0</v>
      </c>
      <c r="AB56" s="36">
        <f t="shared" ref="AB56:AB61" si="23">SUM(Y56:AA56)</f>
        <v>468.91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0">
        <v>15</v>
      </c>
      <c r="G57" s="31">
        <v>953</v>
      </c>
      <c r="H57" s="3"/>
      <c r="I57" s="3"/>
      <c r="J57" s="3"/>
      <c r="K57" s="3"/>
      <c r="L57" s="3"/>
      <c r="M57" s="3"/>
      <c r="N57" s="51"/>
      <c r="O57" s="3"/>
      <c r="P57" s="29">
        <f t="shared" ref="P57:P61" si="24">E57+-N57</f>
        <v>8007.06</v>
      </c>
      <c r="Q57" s="3"/>
      <c r="R57" s="3"/>
      <c r="S57" s="3">
        <v>999.19</v>
      </c>
      <c r="T57" s="3">
        <v>0.06</v>
      </c>
      <c r="U57" s="32">
        <f t="shared" ref="U57:U61" si="25">ROUND(E57*0.115,2)</f>
        <v>920.81</v>
      </c>
      <c r="V57" s="29"/>
      <c r="W57" s="29">
        <f>SUM(S57:U57)+G57</f>
        <v>2873.06</v>
      </c>
      <c r="X57" s="33">
        <f t="shared" si="22"/>
        <v>5134</v>
      </c>
      <c r="Y57" s="53">
        <v>463.06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2264.65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0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0.15</v>
      </c>
      <c r="U58" s="32">
        <f t="shared" si="25"/>
        <v>889.96</v>
      </c>
      <c r="V58" s="29"/>
      <c r="W58" s="29">
        <f>SUM(S58:U58)+G58</f>
        <v>1832.02</v>
      </c>
      <c r="X58" s="33">
        <f t="shared" si="22"/>
        <v>5906.7999999999993</v>
      </c>
      <c r="Y58" s="53">
        <v>455.49</v>
      </c>
      <c r="Z58" s="3">
        <f t="shared" si="26"/>
        <v>1586.45</v>
      </c>
      <c r="AA58" s="35">
        <f t="shared" si="27"/>
        <v>154.78</v>
      </c>
      <c r="AB58" s="36">
        <f t="shared" si="23"/>
        <v>2196.7200000000003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0">
        <v>15</v>
      </c>
      <c r="G59" s="31">
        <v>414.58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0.06</v>
      </c>
      <c r="U59" s="32">
        <f t="shared" si="25"/>
        <v>894.06</v>
      </c>
      <c r="V59" s="29"/>
      <c r="W59" s="29">
        <f>SUM(S59:U59)+G59</f>
        <v>2258.1999999999998</v>
      </c>
      <c r="X59" s="33">
        <f t="shared" si="22"/>
        <v>5516.2</v>
      </c>
      <c r="Y59" s="53">
        <v>456.5</v>
      </c>
      <c r="Z59" s="3">
        <f t="shared" si="26"/>
        <v>1593.75</v>
      </c>
      <c r="AA59" s="35">
        <f t="shared" si="27"/>
        <v>155.49</v>
      </c>
      <c r="AB59" s="36">
        <f t="shared" si="23"/>
        <v>2205.7399999999998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0">
        <v>15</v>
      </c>
      <c r="G60" s="3"/>
      <c r="H60" s="3"/>
      <c r="I60" s="3"/>
      <c r="J60" s="3"/>
      <c r="K60" s="3"/>
      <c r="L60" s="3"/>
      <c r="M60" s="3"/>
      <c r="N60" s="51">
        <v>13.57</v>
      </c>
      <c r="O60" s="3"/>
      <c r="P60" s="29">
        <f t="shared" si="24"/>
        <v>7760.83</v>
      </c>
      <c r="Q60" s="3"/>
      <c r="R60" s="3"/>
      <c r="S60" s="3">
        <v>949.5</v>
      </c>
      <c r="T60" s="3">
        <v>7.0000000000000007E-2</v>
      </c>
      <c r="U60" s="32">
        <f t="shared" si="25"/>
        <v>894.06</v>
      </c>
      <c r="V60" s="29"/>
      <c r="W60" s="29">
        <f>SUM(S60:U60)+G60</f>
        <v>1843.63</v>
      </c>
      <c r="X60" s="33">
        <f t="shared" si="22"/>
        <v>5917.2</v>
      </c>
      <c r="Y60" s="53">
        <v>456.5</v>
      </c>
      <c r="Z60" s="3">
        <f t="shared" si="26"/>
        <v>1593.75</v>
      </c>
      <c r="AA60" s="35">
        <f t="shared" si="27"/>
        <v>155.49</v>
      </c>
      <c r="AB60" s="36">
        <f t="shared" si="23"/>
        <v>2205.7399999999998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0">
        <v>15</v>
      </c>
      <c r="G61" s="31">
        <v>3887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5930.6</v>
      </c>
      <c r="X61" s="33">
        <f t="shared" si="22"/>
        <v>1843.7999999999993</v>
      </c>
      <c r="Y61" s="53">
        <v>456.5</v>
      </c>
      <c r="Z61" s="3">
        <f t="shared" si="26"/>
        <v>1593.75</v>
      </c>
      <c r="AA61" s="35">
        <f t="shared" si="27"/>
        <v>155.49</v>
      </c>
      <c r="AB61" s="36">
        <f t="shared" si="23"/>
        <v>2205.7399999999998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47283.360000000001</v>
      </c>
      <c r="F62" s="42"/>
      <c r="G62" s="42">
        <f>SUM(G56:G61)</f>
        <v>5254.58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13.57</v>
      </c>
      <c r="O62" s="42">
        <f>SUM(O56:O61)</f>
        <v>0</v>
      </c>
      <c r="P62" s="42">
        <f>SUM(P56:P61)</f>
        <v>47269.79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0.38999999999999996</v>
      </c>
      <c r="U62" s="42">
        <f t="shared" si="28"/>
        <v>4492.95</v>
      </c>
      <c r="V62" s="42">
        <f t="shared" si="28"/>
        <v>200</v>
      </c>
      <c r="W62" s="42">
        <f t="shared" si="28"/>
        <v>15780.99</v>
      </c>
      <c r="X62" s="42">
        <f>SUM(X56:X61)</f>
        <v>31488.799999999999</v>
      </c>
      <c r="Y62" s="42">
        <f t="shared" si="28"/>
        <v>2756.96</v>
      </c>
      <c r="Z62" s="42">
        <f t="shared" si="28"/>
        <v>8009.15</v>
      </c>
      <c r="AA62" s="42">
        <f t="shared" si="28"/>
        <v>781.39</v>
      </c>
      <c r="AB62" s="42">
        <f t="shared" si="28"/>
        <v>11547.5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>
        <v>1.38</v>
      </c>
      <c r="O65" s="29"/>
      <c r="P65" s="29">
        <f>E65+-N65</f>
        <v>4341.12</v>
      </c>
      <c r="Q65" s="29"/>
      <c r="R65" s="29"/>
      <c r="S65" s="3">
        <v>337.28</v>
      </c>
      <c r="T65" s="3">
        <v>0.04</v>
      </c>
      <c r="U65" s="32"/>
      <c r="V65" s="29"/>
      <c r="W65" s="29">
        <f>SUM(S65:U65)+G65</f>
        <v>337.32</v>
      </c>
      <c r="X65" s="33">
        <f t="shared" ref="X65:X69" si="29">P65-W65</f>
        <v>4003.7999999999997</v>
      </c>
      <c r="Y65" s="48">
        <v>359.66</v>
      </c>
      <c r="Z65" s="3"/>
      <c r="AA65" s="35"/>
      <c r="AB65" s="36">
        <f t="shared" ref="AB65:AB69" si="30">SUM(Y65:AA65)</f>
        <v>359.66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0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359.66</v>
      </c>
      <c r="Z66" s="3"/>
      <c r="AA66" s="35"/>
      <c r="AB66" s="36">
        <f t="shared" si="30"/>
        <v>359.66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0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359.66</v>
      </c>
      <c r="Z67" s="3"/>
      <c r="AA67" s="35"/>
      <c r="AB67" s="36">
        <f t="shared" si="30"/>
        <v>359.66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0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359.66</v>
      </c>
      <c r="Z68" s="3"/>
      <c r="AA68" s="35"/>
      <c r="AB68" s="36">
        <f t="shared" si="30"/>
        <v>359.66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v>3000</v>
      </c>
      <c r="F69" s="70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333.49</v>
      </c>
      <c r="Z69" s="3"/>
      <c r="AA69" s="35"/>
      <c r="AB69" s="36">
        <f t="shared" si="30"/>
        <v>333.49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1.38</v>
      </c>
      <c r="O70" s="42">
        <f t="shared" si="32"/>
        <v>0</v>
      </c>
      <c r="P70" s="42">
        <f t="shared" si="32"/>
        <v>20368.62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6.0000000000000005E-2</v>
      </c>
      <c r="U70" s="42">
        <f t="shared" si="32"/>
        <v>0</v>
      </c>
      <c r="V70" s="42">
        <f t="shared" si="32"/>
        <v>0</v>
      </c>
      <c r="W70" s="42">
        <f t="shared" si="32"/>
        <v>1395.0199999999998</v>
      </c>
      <c r="X70" s="42">
        <f t="shared" si="32"/>
        <v>18973.600000000002</v>
      </c>
      <c r="Y70" s="42">
        <f t="shared" si="32"/>
        <v>1772.13</v>
      </c>
      <c r="Z70" s="42">
        <f t="shared" si="32"/>
        <v>0</v>
      </c>
      <c r="AA70" s="42">
        <f t="shared" si="32"/>
        <v>0</v>
      </c>
      <c r="AB70" s="42">
        <f t="shared" si="32"/>
        <v>1772.13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162</v>
      </c>
      <c r="D72" s="1"/>
      <c r="E72" s="67">
        <f>E9+E25+E32+E53+E62+E70</f>
        <v>343014.7126666666</v>
      </c>
      <c r="F72" s="67">
        <f t="shared" ref="F72:AB72" si="33">F9+F25+F32+F53+F62+F70</f>
        <v>0</v>
      </c>
      <c r="G72" s="67">
        <f t="shared" si="33"/>
        <v>37686.99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106.30000000000001</v>
      </c>
      <c r="O72" s="67">
        <f t="shared" si="33"/>
        <v>0</v>
      </c>
      <c r="P72" s="67">
        <f t="shared" si="33"/>
        <v>342908.41266666661</v>
      </c>
      <c r="Q72" s="67">
        <f t="shared" si="33"/>
        <v>0</v>
      </c>
      <c r="R72" s="67">
        <f t="shared" si="33"/>
        <v>0</v>
      </c>
      <c r="S72" s="67">
        <f t="shared" si="33"/>
        <v>42891.86</v>
      </c>
      <c r="T72" s="67">
        <f t="shared" si="33"/>
        <v>0.58999999999999986</v>
      </c>
      <c r="U72" s="67">
        <f t="shared" si="33"/>
        <v>35546.94999999999</v>
      </c>
      <c r="V72" s="67">
        <f t="shared" si="33"/>
        <v>200</v>
      </c>
      <c r="W72" s="67">
        <f t="shared" si="33"/>
        <v>132225.41</v>
      </c>
      <c r="X72" s="67">
        <f t="shared" si="33"/>
        <v>210683.00266666667</v>
      </c>
      <c r="Y72" s="67">
        <f t="shared" si="33"/>
        <v>20429.310000000001</v>
      </c>
      <c r="Z72" s="67">
        <f t="shared" si="33"/>
        <v>63366.400000000001</v>
      </c>
      <c r="AA72" s="67">
        <f t="shared" si="33"/>
        <v>6182.079999999999</v>
      </c>
      <c r="AB72" s="67">
        <f t="shared" si="33"/>
        <v>89977.790000000008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E7+E8+E12+E13+E14+E15+E16+E17+E18+E19+5169.53+E21+E22+E23+E24+E28+E29+E30+E31+E36+E37+E38+E39+E40+E41+E42+E43+E44+E46+E47+E48+E49+E50+E51+E52+E57+E58+E59+E60+E61</f>
        <v>309104.06000000011</v>
      </c>
      <c r="F74" s="3">
        <f>E74*17.5%</f>
        <v>54093.210500000016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309104.06000000011</v>
      </c>
      <c r="F75" s="3">
        <f>E75*3%</f>
        <v>9273.1218000000026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63366.332300000016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73"/>
      <c r="F83" s="73"/>
      <c r="G83" s="70"/>
      <c r="H83" s="70"/>
      <c r="I83" s="70"/>
      <c r="J83" s="70"/>
      <c r="K83" s="70"/>
      <c r="L83" s="70"/>
      <c r="M83" s="70"/>
      <c r="N83" s="1"/>
      <c r="O83" s="1"/>
      <c r="P83" s="1"/>
      <c r="Q83" s="1"/>
      <c r="R83" s="1"/>
      <c r="S83" s="1"/>
      <c r="T83" s="1"/>
      <c r="U83" s="74"/>
      <c r="V83" s="74"/>
      <c r="W83" s="74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75" t="s">
        <v>165</v>
      </c>
      <c r="F84" s="74"/>
      <c r="G84" s="70"/>
      <c r="H84" s="70"/>
      <c r="I84" s="70"/>
      <c r="J84" s="70"/>
      <c r="K84" s="70"/>
      <c r="L84" s="70"/>
      <c r="M84" s="70"/>
      <c r="N84" s="1"/>
      <c r="O84" s="1"/>
      <c r="P84" s="1"/>
      <c r="Q84" s="1"/>
      <c r="R84" s="1"/>
      <c r="S84" s="1"/>
      <c r="T84" s="1"/>
      <c r="U84" s="1"/>
      <c r="V84" s="1"/>
      <c r="W84" s="1"/>
      <c r="X84" s="76" t="s">
        <v>166</v>
      </c>
      <c r="Y84" s="76"/>
      <c r="Z84" s="70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Quincena</vt:lpstr>
      <vt:lpstr>2da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2022-09-13T19:08:48Z</dcterms:created>
  <dcterms:modified xsi:type="dcterms:W3CDTF">2022-11-08T17:03:42Z</dcterms:modified>
</cp:coreProperties>
</file>